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/>
  <mc:AlternateContent xmlns:mc="http://schemas.openxmlformats.org/markup-compatibility/2006">
    <mc:Choice Requires="x15">
      <x15ac:absPath xmlns:x15ac="http://schemas.microsoft.com/office/spreadsheetml/2010/11/ac" url="D:\00_gastherm\!data\"/>
    </mc:Choice>
  </mc:AlternateContent>
  <xr:revisionPtr revIDLastSave="0" documentId="13_ncr:1_{BA388851-4DCF-48C3-BFC8-7A76CF3FF8F9}" xr6:coauthVersionLast="36" xr6:coauthVersionMax="36" xr10:uidLastSave="{00000000-0000-0000-0000-000000000000}"/>
  <bookViews>
    <workbookView xWindow="1095" yWindow="90" windowWidth="28920" windowHeight="18120" xr2:uid="{00000000-000D-0000-FFFF-FFFF00000000}"/>
  </bookViews>
  <sheets>
    <sheet name="Hg" sheetId="7" r:id="rId1"/>
    <sheet name="Template" sheetId="1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G23" i="7" s="1"/>
  <c r="F20" i="7"/>
  <c r="F21" i="7" s="1"/>
  <c r="E23" i="7" s="1"/>
  <c r="D20" i="7"/>
  <c r="K20" i="7" s="1"/>
  <c r="M20" i="7" s="1"/>
  <c r="N20" i="7" s="1"/>
  <c r="O20" i="7" s="1"/>
  <c r="G20" i="7" s="1"/>
  <c r="G21" i="7" s="1"/>
  <c r="D23" i="7" s="1"/>
  <c r="D21" i="7" l="1"/>
  <c r="F23" i="7" s="1"/>
  <c r="F12" i="7"/>
  <c r="E12" i="7"/>
  <c r="G14" i="7" s="1"/>
  <c r="D12" i="7"/>
  <c r="G12" i="7"/>
  <c r="K4" i="7"/>
  <c r="M4" i="7" s="1"/>
  <c r="N4" i="7" s="1"/>
  <c r="O4" i="7" s="1"/>
  <c r="G4" i="7" s="1"/>
  <c r="O16" i="11" l="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15" i="11"/>
  <c r="J31" i="11" l="1"/>
  <c r="K31" i="11" s="1"/>
  <c r="F31" i="11"/>
  <c r="E31" i="11"/>
  <c r="D31" i="11"/>
  <c r="J30" i="11"/>
  <c r="K30" i="11" s="1"/>
  <c r="F30" i="11"/>
  <c r="E30" i="11"/>
  <c r="D30" i="11"/>
  <c r="J29" i="11"/>
  <c r="K29" i="11" s="1"/>
  <c r="F29" i="11"/>
  <c r="E29" i="11"/>
  <c r="D29" i="11"/>
  <c r="J28" i="11"/>
  <c r="K28" i="11" s="1"/>
  <c r="F28" i="11"/>
  <c r="E28" i="11"/>
  <c r="D28" i="11"/>
  <c r="J27" i="11"/>
  <c r="K27" i="11" s="1"/>
  <c r="F27" i="11"/>
  <c r="E27" i="11"/>
  <c r="D27" i="11"/>
  <c r="J26" i="11"/>
  <c r="K26" i="11" s="1"/>
  <c r="F26" i="11"/>
  <c r="E26" i="11"/>
  <c r="D26" i="11"/>
  <c r="J25" i="11"/>
  <c r="K25" i="11" s="1"/>
  <c r="F25" i="11"/>
  <c r="E25" i="11"/>
  <c r="D25" i="11"/>
  <c r="J24" i="11"/>
  <c r="K24" i="11" s="1"/>
  <c r="F24" i="11"/>
  <c r="E24" i="11"/>
  <c r="D24" i="11"/>
  <c r="J23" i="11"/>
  <c r="K23" i="11" s="1"/>
  <c r="F23" i="11"/>
  <c r="E23" i="11"/>
  <c r="D23" i="11"/>
  <c r="J22" i="11"/>
  <c r="K22" i="11" s="1"/>
  <c r="F22" i="11"/>
  <c r="E22" i="11"/>
  <c r="D22" i="11"/>
  <c r="J21" i="11"/>
  <c r="K21" i="11" s="1"/>
  <c r="F21" i="11"/>
  <c r="E21" i="11"/>
  <c r="D21" i="11"/>
  <c r="J20" i="11"/>
  <c r="K20" i="11" s="1"/>
  <c r="F20" i="11"/>
  <c r="E20" i="11"/>
  <c r="D20" i="11"/>
  <c r="J19" i="11"/>
  <c r="K19" i="11" s="1"/>
  <c r="F19" i="11"/>
  <c r="E19" i="11"/>
  <c r="D19" i="11"/>
  <c r="J18" i="11"/>
  <c r="K18" i="11" s="1"/>
  <c r="F18" i="11"/>
  <c r="E18" i="11"/>
  <c r="D18" i="11"/>
  <c r="J17" i="11"/>
  <c r="K17" i="11" s="1"/>
  <c r="F17" i="11"/>
  <c r="E17" i="11"/>
  <c r="D17" i="11"/>
  <c r="J16" i="11"/>
  <c r="K16" i="11" s="1"/>
  <c r="F16" i="11"/>
  <c r="E16" i="11"/>
  <c r="D16" i="11"/>
  <c r="J15" i="11"/>
  <c r="K15" i="11" s="1"/>
  <c r="F15" i="11"/>
  <c r="E15" i="11"/>
  <c r="D15" i="11"/>
  <c r="M10" i="11"/>
  <c r="L10" i="11"/>
  <c r="N9" i="11"/>
  <c r="O8" i="11"/>
  <c r="O10" i="11" s="1"/>
  <c r="N8" i="11"/>
  <c r="N10" i="11" s="1"/>
  <c r="M8" i="11"/>
  <c r="L8" i="11"/>
  <c r="N30" i="11" s="1"/>
  <c r="N5" i="11"/>
  <c r="O4" i="11"/>
  <c r="N4" i="11"/>
  <c r="N6" i="11" s="1"/>
  <c r="M4" i="11"/>
  <c r="M6" i="11" s="1"/>
  <c r="L4" i="11"/>
  <c r="G4" i="11"/>
  <c r="D6" i="11" s="1"/>
  <c r="F4" i="11"/>
  <c r="E6" i="11" s="1"/>
  <c r="E4" i="11"/>
  <c r="G6" i="11" s="1"/>
  <c r="D4" i="11"/>
  <c r="F6" i="11" s="1"/>
  <c r="L6" i="11" l="1"/>
  <c r="N15" i="11"/>
  <c r="N17" i="11"/>
  <c r="N19" i="11"/>
  <c r="N21" i="11"/>
  <c r="N23" i="11"/>
  <c r="N25" i="11"/>
  <c r="N27" i="11"/>
  <c r="N29" i="11"/>
  <c r="N31" i="11"/>
  <c r="O6" i="11"/>
  <c r="N16" i="11"/>
  <c r="N18" i="11"/>
  <c r="N20" i="11"/>
  <c r="N22" i="11"/>
  <c r="N24" i="11"/>
  <c r="N26" i="11"/>
  <c r="N28" i="11"/>
  <c r="L15" i="11"/>
  <c r="M15" i="11" l="1"/>
  <c r="G5" i="7" l="1"/>
  <c r="D7" i="7" s="1"/>
  <c r="F5" i="7"/>
  <c r="E7" i="7" s="1"/>
  <c r="E5" i="7"/>
  <c r="G7" i="7" s="1"/>
  <c r="D5" i="7"/>
  <c r="F7" i="7" s="1"/>
</calcChain>
</file>

<file path=xl/sharedStrings.xml><?xml version="1.0" encoding="utf-8"?>
<sst xmlns="http://schemas.openxmlformats.org/spreadsheetml/2006/main" count="128" uniqueCount="51">
  <si>
    <t>T</t>
  </si>
  <si>
    <t>DH</t>
  </si>
  <si>
    <t>DG</t>
  </si>
  <si>
    <t>S</t>
  </si>
  <si>
    <t>wt., g</t>
  </si>
  <si>
    <t>V</t>
  </si>
  <si>
    <t>T limit, K</t>
  </si>
  <si>
    <t>a</t>
  </si>
  <si>
    <t>b</t>
  </si>
  <si>
    <t>c</t>
  </si>
  <si>
    <t>d</t>
  </si>
  <si>
    <t>e</t>
  </si>
  <si>
    <t>T^-2</t>
  </si>
  <si>
    <t>T^-0.5</t>
  </si>
  <si>
    <t>T^2</t>
  </si>
  <si>
    <t>Cp - J</t>
  </si>
  <si>
    <t>Cp - cal</t>
  </si>
  <si>
    <t>slop scaling factor</t>
  </si>
  <si>
    <t>slop values</t>
  </si>
  <si>
    <t>J</t>
  </si>
  <si>
    <t>cal</t>
  </si>
  <si>
    <t>5 term eqn</t>
  </si>
  <si>
    <t>4 term eqn</t>
  </si>
  <si>
    <t>Regressed to 900K only</t>
  </si>
  <si>
    <t>SUMMARY OUTPUT, Cp to 900K from 5-term equation</t>
  </si>
  <si>
    <t>T, K</t>
  </si>
  <si>
    <t>regressed to 900K</t>
  </si>
  <si>
    <t>regressed to 1800K</t>
  </si>
  <si>
    <t>Regressed to 1800K</t>
  </si>
  <si>
    <t>Raw data</t>
  </si>
  <si>
    <t>Original citation</t>
  </si>
  <si>
    <t>page ???</t>
  </si>
  <si>
    <t>SUMMARY OUTPUT, Cp to 1800K from raw data</t>
  </si>
  <si>
    <t>T*S</t>
  </si>
  <si>
    <t>S, ref state</t>
  </si>
  <si>
    <t>S-S(ref)</t>
  </si>
  <si>
    <t>DG, J</t>
  </si>
  <si>
    <t>DG, kJ</t>
  </si>
  <si>
    <t>Note: phase transition at  629.8K, 331.7C</t>
  </si>
  <si>
    <t>Pankratz, B672</t>
  </si>
  <si>
    <t>JANAF/NIST</t>
  </si>
  <si>
    <t>kJ</t>
  </si>
  <si>
    <t>Barin, BA73</t>
  </si>
  <si>
    <t>cal, kcal</t>
  </si>
  <si>
    <t>Page image sent by Allan</t>
  </si>
  <si>
    <t>J, kJ</t>
  </si>
  <si>
    <t>convert back to cal-based units</t>
  </si>
  <si>
    <t>https://janaf.nist.gov/tables/Hg-001.html</t>
  </si>
  <si>
    <t>https://webbook.nist.gov/cgi/cbook.cgi?ID=C7439976&amp;Units=SI&amp;Mask=2#Thermo-Condensed</t>
  </si>
  <si>
    <t>Robie Hemingway 1995</t>
  </si>
  <si>
    <t>?,gas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</si>
</sst>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00E+00"/>
    <numFmt numFmtId="167" formatCode="0.0000"/>
    <numFmt numFmtId="168" formatCode="0.00000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FF9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165" fontId="0" fillId="0" borderId="0" xfId="0" applyNumberFormat="1"/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3" borderId="0" xfId="0" applyNumberFormat="1" applyFill="1"/>
    <xf numFmtId="164" fontId="0" fillId="3" borderId="0" xfId="0" applyNumberFormat="1" applyFill="1"/>
    <xf numFmtId="166" fontId="0" fillId="2" borderId="0" xfId="0" applyNumberFormat="1" applyFill="1"/>
    <xf numFmtId="167" fontId="0" fillId="0" borderId="0" xfId="0" applyNumberFormat="1"/>
    <xf numFmtId="168" fontId="0" fillId="3" borderId="0" xfId="0" applyNumberFormat="1" applyFill="1"/>
    <xf numFmtId="0" fontId="0" fillId="0" borderId="1" xfId="0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Continuous"/>
    </xf>
    <xf numFmtId="168" fontId="0" fillId="4" borderId="0" xfId="0" applyNumberFormat="1" applyFill="1"/>
    <xf numFmtId="0" fontId="4" fillId="0" borderId="0" xfId="0" applyFont="1"/>
    <xf numFmtId="0" fontId="0" fillId="5" borderId="0" xfId="0" applyFill="1"/>
    <xf numFmtId="0" fontId="4" fillId="5" borderId="0" xfId="0" applyFont="1" applyFill="1"/>
    <xf numFmtId="0" fontId="0" fillId="6" borderId="0" xfId="0" applyFill="1"/>
    <xf numFmtId="0" fontId="0" fillId="6" borderId="1" xfId="0" applyFill="1" applyBorder="1"/>
    <xf numFmtId="0" fontId="4" fillId="6" borderId="0" xfId="0" applyFont="1" applyFill="1"/>
    <xf numFmtId="0" fontId="4" fillId="4" borderId="0" xfId="0" applyFont="1" applyFill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0" fontId="0" fillId="8" borderId="0" xfId="0" applyFill="1" applyBorder="1" applyAlignment="1"/>
    <xf numFmtId="0" fontId="0" fillId="8" borderId="1" xfId="0" applyFill="1" applyBorder="1" applyAlignment="1"/>
    <xf numFmtId="0" fontId="0" fillId="8" borderId="0" xfId="0" applyFill="1"/>
    <xf numFmtId="167" fontId="0" fillId="8" borderId="0" xfId="0" applyNumberFormat="1" applyFill="1"/>
    <xf numFmtId="0" fontId="4" fillId="8" borderId="0" xfId="0" applyFont="1" applyFill="1"/>
    <xf numFmtId="0" fontId="4" fillId="7" borderId="0" xfId="0" applyFont="1" applyFill="1"/>
    <xf numFmtId="0" fontId="6" fillId="7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8" fillId="2" borderId="0" xfId="0" applyFont="1" applyFill="1"/>
    <xf numFmtId="0" fontId="8" fillId="5" borderId="0" xfId="0" applyFont="1" applyFill="1"/>
    <xf numFmtId="0" fontId="7" fillId="5" borderId="0" xfId="0" applyFont="1" applyFill="1"/>
    <xf numFmtId="164" fontId="8" fillId="0" borderId="0" xfId="0" applyNumberFormat="1" applyFont="1"/>
    <xf numFmtId="165" fontId="8" fillId="0" borderId="0" xfId="0" applyNumberFormat="1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8" fillId="3" borderId="0" xfId="0" applyNumberFormat="1" applyFont="1" applyFill="1"/>
    <xf numFmtId="164" fontId="8" fillId="3" borderId="0" xfId="0" applyNumberFormat="1" applyFont="1" applyFill="1"/>
    <xf numFmtId="165" fontId="8" fillId="9" borderId="0" xfId="0" applyNumberFormat="1" applyFont="1" applyFill="1"/>
    <xf numFmtId="164" fontId="8" fillId="9" borderId="0" xfId="0" applyNumberFormat="1" applyFont="1" applyFill="1"/>
    <xf numFmtId="0" fontId="8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00FF99"/>
      <color rgb="FFFFCCFF"/>
      <color rgb="FFCC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baseline="0">
                <a:effectLst/>
              </a:rPr>
              <a:t>Raw, Robie 5-term, H&amp;P 4-term 900 &amp; 1800K</a:t>
            </a:r>
            <a:endParaRPr lang="en-US" sz="1400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Template!$I$14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Template!$I$15:$I$31</c:f>
              <c:numCache>
                <c:formatCode>General</c:formatCode>
                <c:ptCount val="17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A81-4B75-8AF4-62C059FFE7F3}"/>
            </c:ext>
          </c:extLst>
        </c:ser>
        <c:ser>
          <c:idx val="1"/>
          <c:order val="1"/>
          <c:tx>
            <c:strRef>
              <c:f>Template!$J$14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Template!$J$15:$J$31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A81-4B75-8AF4-62C059FFE7F3}"/>
            </c:ext>
          </c:extLst>
        </c:ser>
        <c:ser>
          <c:idx val="2"/>
          <c:order val="2"/>
          <c:tx>
            <c:strRef>
              <c:f>Template!$L$14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Template!$L$15:$L$31</c:f>
              <c:numCache>
                <c:formatCode>General</c:formatCode>
                <c:ptCount val="17"/>
                <c:pt idx="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A81-4B75-8AF4-62C059FFE7F3}"/>
            </c:ext>
          </c:extLst>
        </c:ser>
        <c:ser>
          <c:idx val="3"/>
          <c:order val="3"/>
          <c:tx>
            <c:strRef>
              <c:f>Template!$N$14</c:f>
              <c:strCache>
                <c:ptCount val="1"/>
                <c:pt idx="0">
                  <c:v>Cp - J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Template!$B$15:$B$31</c:f>
              <c:numCache>
                <c:formatCode>General</c:formatCode>
                <c:ptCount val="17"/>
                <c:pt idx="0">
                  <c:v>298.14999999999998</c:v>
                </c:pt>
                <c:pt idx="1">
                  <c:v>300</c:v>
                </c:pt>
                <c:pt idx="2">
                  <c:v>400</c:v>
                </c:pt>
                <c:pt idx="3">
                  <c:v>500</c:v>
                </c:pt>
                <c:pt idx="4">
                  <c:v>600</c:v>
                </c:pt>
                <c:pt idx="5">
                  <c:v>700</c:v>
                </c:pt>
                <c:pt idx="6">
                  <c:v>800</c:v>
                </c:pt>
                <c:pt idx="7">
                  <c:v>900</c:v>
                </c:pt>
                <c:pt idx="8">
                  <c:v>1000</c:v>
                </c:pt>
                <c:pt idx="9">
                  <c:v>1100</c:v>
                </c:pt>
                <c:pt idx="10">
                  <c:v>1200</c:v>
                </c:pt>
                <c:pt idx="11">
                  <c:v>1300</c:v>
                </c:pt>
                <c:pt idx="12">
                  <c:v>1400</c:v>
                </c:pt>
                <c:pt idx="13">
                  <c:v>1500</c:v>
                </c:pt>
                <c:pt idx="14">
                  <c:v>1600</c:v>
                </c:pt>
                <c:pt idx="15">
                  <c:v>1700</c:v>
                </c:pt>
                <c:pt idx="16">
                  <c:v>1800</c:v>
                </c:pt>
              </c:numCache>
            </c:numRef>
          </c:xVal>
          <c:yVal>
            <c:numRef>
              <c:f>Template!$N$15:$N$31</c:f>
              <c:numCache>
                <c:formatCode>0.0000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A81-4B75-8AF4-62C059FFE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99684847"/>
        <c:axId val="732307967"/>
      </c:scatterChart>
      <c:valAx>
        <c:axId val="19996848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307967"/>
        <c:crosses val="autoZero"/>
        <c:crossBetween val="midCat"/>
      </c:valAx>
      <c:valAx>
        <c:axId val="732307967"/>
        <c:scaling>
          <c:orientation val="minMax"/>
          <c:min val="2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996848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31</xdr:row>
      <xdr:rowOff>47625</xdr:rowOff>
    </xdr:from>
    <xdr:to>
      <xdr:col>13</xdr:col>
      <xdr:colOff>242887</xdr:colOff>
      <xdr:row>57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571C00-3B3D-4EED-9CF3-9E518B5D1D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F1B40-61B3-40B3-A94B-266A963749AD}">
  <dimension ref="A1:O23"/>
  <sheetViews>
    <sheetView tabSelected="1" zoomScaleNormal="100" workbookViewId="0"/>
  </sheetViews>
  <sheetFormatPr defaultRowHeight="15" x14ac:dyDescent="0.2"/>
  <cols>
    <col min="1" max="1" width="18" style="40" bestFit="1" customWidth="1"/>
    <col min="2" max="2" width="7" style="40" bestFit="1" customWidth="1"/>
    <col min="3" max="3" width="9.7109375" style="40" bestFit="1" customWidth="1"/>
    <col min="4" max="7" width="12.140625" style="40" bestFit="1" customWidth="1"/>
    <col min="8" max="8" width="4.42578125" style="40" bestFit="1" customWidth="1"/>
    <col min="9" max="9" width="8.7109375" style="40" bestFit="1" customWidth="1"/>
    <col min="10" max="10" width="12.85546875" style="40" bestFit="1" customWidth="1"/>
    <col min="11" max="14" width="9.28515625" style="40" bestFit="1" customWidth="1"/>
    <col min="15" max="16384" width="9.140625" style="40"/>
  </cols>
  <sheetData>
    <row r="1" spans="1:15" ht="15.75" x14ac:dyDescent="0.25">
      <c r="C1" s="39" t="s">
        <v>38</v>
      </c>
    </row>
    <row r="2" spans="1:15" ht="15.75" x14ac:dyDescent="0.25">
      <c r="A2" s="39"/>
    </row>
    <row r="3" spans="1:15" ht="15.75" x14ac:dyDescent="0.25">
      <c r="A3" s="41"/>
      <c r="B3" s="2"/>
      <c r="C3" s="2" t="s">
        <v>4</v>
      </c>
      <c r="D3" s="2" t="s">
        <v>3</v>
      </c>
      <c r="E3" s="2" t="s">
        <v>5</v>
      </c>
      <c r="F3" s="2" t="s">
        <v>1</v>
      </c>
      <c r="G3" s="2" t="s">
        <v>2</v>
      </c>
      <c r="H3" s="39"/>
      <c r="I3" s="39"/>
      <c r="J3" s="38" t="s">
        <v>34</v>
      </c>
      <c r="K3" s="39" t="s">
        <v>35</v>
      </c>
      <c r="L3" s="39" t="s">
        <v>0</v>
      </c>
      <c r="M3" s="39" t="s">
        <v>33</v>
      </c>
      <c r="N3" s="39" t="s">
        <v>36</v>
      </c>
      <c r="O3" s="39" t="s">
        <v>37</v>
      </c>
    </row>
    <row r="4" spans="1:15" ht="15.75" x14ac:dyDescent="0.25">
      <c r="A4" s="39" t="s">
        <v>40</v>
      </c>
      <c r="C4" s="42">
        <v>200.59</v>
      </c>
      <c r="D4" s="42">
        <v>174.97</v>
      </c>
      <c r="E4" s="42">
        <v>0</v>
      </c>
      <c r="F4" s="43">
        <v>61.38</v>
      </c>
      <c r="G4" s="42">
        <f>O4</f>
        <v>31.842279500000004</v>
      </c>
      <c r="H4" s="44" t="s">
        <v>41</v>
      </c>
      <c r="J4" s="40">
        <v>75.900000000000006</v>
      </c>
      <c r="K4" s="40">
        <f>D4-J4</f>
        <v>99.07</v>
      </c>
      <c r="L4" s="40">
        <v>298.14999999999998</v>
      </c>
      <c r="M4" s="40">
        <f>K4*L4</f>
        <v>29537.720499999996</v>
      </c>
      <c r="N4" s="40">
        <f>F4*1000-M4</f>
        <v>31842.279500000004</v>
      </c>
      <c r="O4" s="43">
        <f>N4/1000</f>
        <v>31.842279500000004</v>
      </c>
    </row>
    <row r="5" spans="1:15" ht="15.75" x14ac:dyDescent="0.25">
      <c r="D5" s="45">
        <f>D4/4.184</f>
        <v>41.818833652007648</v>
      </c>
      <c r="E5" s="45">
        <f>E4</f>
        <v>0</v>
      </c>
      <c r="F5" s="46">
        <f>F4/4.184*1000</f>
        <v>14670.172084130019</v>
      </c>
      <c r="G5" s="46">
        <f>G4/4.184*1000</f>
        <v>7610.4874521988531</v>
      </c>
      <c r="H5" s="39" t="s">
        <v>20</v>
      </c>
    </row>
    <row r="6" spans="1:15" ht="15.75" x14ac:dyDescent="0.25">
      <c r="D6" s="47" t="s">
        <v>2</v>
      </c>
      <c r="E6" s="47" t="s">
        <v>1</v>
      </c>
      <c r="F6" s="48" t="s">
        <v>3</v>
      </c>
      <c r="G6" s="48" t="s">
        <v>5</v>
      </c>
      <c r="H6" s="39"/>
      <c r="J6" s="53">
        <v>76.028000000000006</v>
      </c>
      <c r="K6" s="53" t="s">
        <v>47</v>
      </c>
    </row>
    <row r="7" spans="1:15" ht="15.75" x14ac:dyDescent="0.25">
      <c r="D7" s="49">
        <f>G5</f>
        <v>7610.4874521988531</v>
      </c>
      <c r="E7" s="49">
        <f>F5</f>
        <v>14670.172084130019</v>
      </c>
      <c r="F7" s="50">
        <f>D5</f>
        <v>41.818833652007648</v>
      </c>
      <c r="G7" s="50">
        <f>E5</f>
        <v>0</v>
      </c>
      <c r="H7" s="39" t="s">
        <v>20</v>
      </c>
      <c r="J7" s="53">
        <v>75.900000000000006</v>
      </c>
      <c r="K7" s="53" t="s">
        <v>48</v>
      </c>
    </row>
    <row r="8" spans="1:15" ht="15.75" x14ac:dyDescent="0.25">
      <c r="H8" s="39"/>
      <c r="J8" s="40">
        <v>75.900000000000006</v>
      </c>
      <c r="K8" s="40" t="s">
        <v>49</v>
      </c>
    </row>
    <row r="10" spans="1:15" ht="15.75" x14ac:dyDescent="0.25">
      <c r="C10" s="2" t="s">
        <v>4</v>
      </c>
      <c r="D10" s="2" t="s">
        <v>3</v>
      </c>
      <c r="E10" s="2" t="s">
        <v>5</v>
      </c>
      <c r="F10" s="2" t="s">
        <v>1</v>
      </c>
      <c r="G10" s="2" t="s">
        <v>2</v>
      </c>
    </row>
    <row r="11" spans="1:15" ht="15.75" x14ac:dyDescent="0.25">
      <c r="A11" s="39" t="s">
        <v>39</v>
      </c>
      <c r="C11" s="42">
        <v>200.59</v>
      </c>
      <c r="D11" s="42"/>
      <c r="E11" s="42"/>
      <c r="F11" s="43"/>
      <c r="G11" s="42"/>
    </row>
    <row r="12" spans="1:15" x14ac:dyDescent="0.2">
      <c r="D12" s="45">
        <f>D11/4.184</f>
        <v>0</v>
      </c>
      <c r="E12" s="45">
        <f>E11</f>
        <v>0</v>
      </c>
      <c r="F12" s="46">
        <f>F11/4.184*1000</f>
        <v>0</v>
      </c>
      <c r="G12" s="46">
        <f>G11/4.184*1000</f>
        <v>0</v>
      </c>
    </row>
    <row r="13" spans="1:15" ht="15.75" x14ac:dyDescent="0.25">
      <c r="D13" s="47" t="s">
        <v>2</v>
      </c>
      <c r="E13" s="47" t="s">
        <v>1</v>
      </c>
      <c r="F13" s="48" t="s">
        <v>3</v>
      </c>
      <c r="G13" s="48" t="s">
        <v>5</v>
      </c>
    </row>
    <row r="14" spans="1:15" x14ac:dyDescent="0.2">
      <c r="D14" s="49">
        <v>7618</v>
      </c>
      <c r="E14" s="49">
        <v>14670</v>
      </c>
      <c r="F14" s="50">
        <v>41.792000000000002</v>
      </c>
      <c r="G14" s="50">
        <f>E12</f>
        <v>0</v>
      </c>
    </row>
    <row r="16" spans="1:15" ht="15.75" x14ac:dyDescent="0.25">
      <c r="D16" s="47" t="s">
        <v>2</v>
      </c>
      <c r="E16" s="47" t="s">
        <v>1</v>
      </c>
      <c r="F16" s="48" t="s">
        <v>3</v>
      </c>
      <c r="G16" s="48" t="s">
        <v>5</v>
      </c>
    </row>
    <row r="17" spans="1:15" ht="15.75" x14ac:dyDescent="0.25">
      <c r="A17" s="39" t="s">
        <v>42</v>
      </c>
      <c r="D17" s="51"/>
      <c r="E17" s="51">
        <v>14130</v>
      </c>
      <c r="F17" s="52">
        <v>45.500999999999998</v>
      </c>
      <c r="G17" s="52">
        <v>0</v>
      </c>
      <c r="H17" s="39" t="s">
        <v>43</v>
      </c>
      <c r="J17" s="39" t="s">
        <v>44</v>
      </c>
    </row>
    <row r="19" spans="1:15" ht="15.75" x14ac:dyDescent="0.25">
      <c r="C19" s="2" t="s">
        <v>4</v>
      </c>
      <c r="D19" s="2" t="s">
        <v>3</v>
      </c>
      <c r="E19" s="2" t="s">
        <v>5</v>
      </c>
      <c r="F19" s="2" t="s">
        <v>1</v>
      </c>
      <c r="G19" s="2" t="s">
        <v>2</v>
      </c>
      <c r="J19" s="38" t="s">
        <v>34</v>
      </c>
      <c r="K19" s="39" t="s">
        <v>35</v>
      </c>
      <c r="L19" s="39" t="s">
        <v>0</v>
      </c>
      <c r="M19" s="39" t="s">
        <v>33</v>
      </c>
      <c r="N19" s="39" t="s">
        <v>36</v>
      </c>
      <c r="O19" s="39" t="s">
        <v>37</v>
      </c>
    </row>
    <row r="20" spans="1:15" ht="15.75" x14ac:dyDescent="0.25">
      <c r="C20" s="42">
        <v>200.59</v>
      </c>
      <c r="D20" s="43">
        <f>F17*4.184</f>
        <v>190.37618399999999</v>
      </c>
      <c r="E20" s="43">
        <v>0</v>
      </c>
      <c r="F20" s="43">
        <f>E17*4.184/1000</f>
        <v>59.119920000000008</v>
      </c>
      <c r="G20" s="43">
        <f>O20</f>
        <v>24.988845740400016</v>
      </c>
      <c r="H20" s="39" t="s">
        <v>45</v>
      </c>
      <c r="J20" s="40">
        <v>75.900000000000006</v>
      </c>
      <c r="K20" s="40">
        <f>D20-J20</f>
        <v>114.47618399999999</v>
      </c>
      <c r="L20" s="40">
        <v>298.14999999999998</v>
      </c>
      <c r="M20" s="40">
        <f>K20*L20</f>
        <v>34131.074259599991</v>
      </c>
      <c r="N20" s="40">
        <f>F20*1000-M20</f>
        <v>24988.845740400015</v>
      </c>
      <c r="O20" s="43">
        <f>N20/1000</f>
        <v>24.988845740400016</v>
      </c>
    </row>
    <row r="21" spans="1:15" ht="15.75" x14ac:dyDescent="0.25">
      <c r="D21" s="45">
        <f>D20/4.184</f>
        <v>45.500999999999998</v>
      </c>
      <c r="E21" s="45">
        <f>E20</f>
        <v>0</v>
      </c>
      <c r="F21" s="46">
        <f>F20/4.184*1000</f>
        <v>14130</v>
      </c>
      <c r="G21" s="46">
        <f>G20/4.184*1000</f>
        <v>5972.4774714149171</v>
      </c>
      <c r="H21" s="39" t="s">
        <v>43</v>
      </c>
    </row>
    <row r="22" spans="1:15" ht="15.75" x14ac:dyDescent="0.25">
      <c r="D22" s="47" t="s">
        <v>2</v>
      </c>
      <c r="E22" s="47" t="s">
        <v>1</v>
      </c>
      <c r="F22" s="48" t="s">
        <v>3</v>
      </c>
      <c r="G22" s="48" t="s">
        <v>5</v>
      </c>
      <c r="H22" s="39"/>
    </row>
    <row r="23" spans="1:15" ht="15.75" x14ac:dyDescent="0.25">
      <c r="A23" s="39" t="s">
        <v>42</v>
      </c>
      <c r="D23" s="49">
        <f>G21</f>
        <v>5972.4774714149171</v>
      </c>
      <c r="E23" s="49">
        <f>F21</f>
        <v>14130</v>
      </c>
      <c r="F23" s="50">
        <f>D21</f>
        <v>45.500999999999998</v>
      </c>
      <c r="G23" s="50">
        <f>E21</f>
        <v>0</v>
      </c>
      <c r="H23" s="39" t="s">
        <v>43</v>
      </c>
      <c r="J23" s="39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0707-C421-4161-8A02-A47788088288}">
  <dimension ref="A1:Y43"/>
  <sheetViews>
    <sheetView zoomScaleNormal="100" workbookViewId="0"/>
  </sheetViews>
  <sheetFormatPr defaultRowHeight="15" x14ac:dyDescent="0.25"/>
  <cols>
    <col min="1" max="1" width="9.140625" bestFit="1" customWidth="1"/>
    <col min="2" max="2" width="7" bestFit="1" customWidth="1"/>
    <col min="3" max="3" width="9.5703125" bestFit="1" customWidth="1"/>
    <col min="4" max="4" width="9.28515625" bestFit="1" customWidth="1"/>
    <col min="5" max="5" width="10.28515625" bestFit="1" customWidth="1"/>
    <col min="6" max="6" width="9.5703125" bestFit="1" customWidth="1"/>
    <col min="7" max="7" width="10" bestFit="1" customWidth="1"/>
    <col min="8" max="8" width="3.42578125" bestFit="1" customWidth="1"/>
    <col min="9" max="9" width="8.7109375" bestFit="1" customWidth="1"/>
    <col min="10" max="11" width="10.5703125" bestFit="1" customWidth="1"/>
    <col min="12" max="12" width="15.140625" customWidth="1"/>
    <col min="13" max="13" width="10.5703125" bestFit="1" customWidth="1"/>
    <col min="14" max="14" width="15.42578125" customWidth="1"/>
    <col min="15" max="15" width="10.5703125" customWidth="1"/>
    <col min="16" max="16" width="3.42578125" bestFit="1" customWidth="1"/>
  </cols>
  <sheetData>
    <row r="1" spans="1:22" x14ac:dyDescent="0.25">
      <c r="A1" s="1" t="s">
        <v>30</v>
      </c>
    </row>
    <row r="2" spans="1:22" ht="15.75" x14ac:dyDescent="0.25">
      <c r="A2" s="1"/>
      <c r="B2" s="2" t="s">
        <v>0</v>
      </c>
      <c r="C2" s="2" t="s">
        <v>4</v>
      </c>
      <c r="D2" s="2" t="s">
        <v>3</v>
      </c>
      <c r="E2" s="2" t="s">
        <v>5</v>
      </c>
      <c r="F2" s="2" t="s">
        <v>1</v>
      </c>
      <c r="G2" s="2" t="s">
        <v>2</v>
      </c>
      <c r="L2" s="2" t="s">
        <v>7</v>
      </c>
      <c r="M2" s="2" t="s">
        <v>8</v>
      </c>
      <c r="N2" s="2" t="s">
        <v>9</v>
      </c>
      <c r="O2" s="2" t="s">
        <v>10</v>
      </c>
      <c r="P2" s="2"/>
      <c r="Q2" s="22" t="s">
        <v>24</v>
      </c>
    </row>
    <row r="3" spans="1:22" ht="16.5" thickBot="1" x14ac:dyDescent="0.3">
      <c r="C3" s="3"/>
      <c r="D3" s="3"/>
      <c r="E3" s="3"/>
      <c r="F3" s="3"/>
      <c r="G3" s="3"/>
      <c r="H3" s="19" t="s">
        <v>19</v>
      </c>
      <c r="I3" s="19" t="s">
        <v>31</v>
      </c>
      <c r="J3" s="17"/>
      <c r="L3" s="2">
        <v>1</v>
      </c>
      <c r="M3" s="2" t="s">
        <v>0</v>
      </c>
      <c r="N3" s="2" t="s">
        <v>12</v>
      </c>
      <c r="O3" s="2" t="s">
        <v>13</v>
      </c>
      <c r="P3" s="2"/>
    </row>
    <row r="4" spans="1:22" x14ac:dyDescent="0.25">
      <c r="D4" s="4">
        <f>D3/4.184</f>
        <v>0</v>
      </c>
      <c r="E4" s="4">
        <f>E3</f>
        <v>0</v>
      </c>
      <c r="F4" s="5">
        <f>F3/4.184*1000</f>
        <v>0</v>
      </c>
      <c r="G4" s="5">
        <f>G3/4.184*1000</f>
        <v>0</v>
      </c>
      <c r="H4" s="17" t="s">
        <v>20</v>
      </c>
      <c r="J4" s="1" t="s">
        <v>26</v>
      </c>
      <c r="L4" s="20">
        <f>R18</f>
        <v>0</v>
      </c>
      <c r="M4" s="20">
        <f>R19</f>
        <v>0</v>
      </c>
      <c r="N4" s="20">
        <f>+R20</f>
        <v>0</v>
      </c>
      <c r="O4" s="20">
        <f>R21</f>
        <v>0</v>
      </c>
      <c r="P4" s="22" t="s">
        <v>19</v>
      </c>
      <c r="Q4" s="15"/>
      <c r="R4" s="15"/>
    </row>
    <row r="5" spans="1:22" x14ac:dyDescent="0.25">
      <c r="D5" s="6" t="s">
        <v>2</v>
      </c>
      <c r="E5" s="6" t="s">
        <v>1</v>
      </c>
      <c r="F5" s="7" t="s">
        <v>3</v>
      </c>
      <c r="G5" s="7" t="s">
        <v>5</v>
      </c>
      <c r="H5" s="17"/>
      <c r="J5" s="1" t="s">
        <v>17</v>
      </c>
      <c r="M5">
        <v>1000</v>
      </c>
      <c r="N5">
        <f>1/100000</f>
        <v>1.0000000000000001E-5</v>
      </c>
      <c r="P5" s="17"/>
    </row>
    <row r="6" spans="1:22" x14ac:dyDescent="0.25">
      <c r="A6" s="23" t="s">
        <v>50</v>
      </c>
      <c r="D6" s="8">
        <f>G4</f>
        <v>0</v>
      </c>
      <c r="E6" s="8">
        <f>F4</f>
        <v>0</v>
      </c>
      <c r="F6" s="9">
        <f>D4</f>
        <v>0</v>
      </c>
      <c r="G6" s="9">
        <f>E4</f>
        <v>0</v>
      </c>
      <c r="H6" s="23" t="s">
        <v>20</v>
      </c>
      <c r="J6" s="1" t="s">
        <v>18</v>
      </c>
      <c r="L6" s="12">
        <f>L4/4.184</f>
        <v>0</v>
      </c>
      <c r="M6" s="12">
        <f>M4/4.184*1000</f>
        <v>0</v>
      </c>
      <c r="N6" s="12">
        <f>N4/4.184/100000</f>
        <v>0</v>
      </c>
      <c r="O6" s="16">
        <f>O4/4.184</f>
        <v>0</v>
      </c>
      <c r="P6" s="23" t="s">
        <v>20</v>
      </c>
    </row>
    <row r="7" spans="1:22" x14ac:dyDescent="0.25">
      <c r="H7" s="17"/>
    </row>
    <row r="8" spans="1:22" ht="15.75" x14ac:dyDescent="0.25">
      <c r="B8" s="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17"/>
      <c r="J8" s="1" t="s">
        <v>27</v>
      </c>
      <c r="L8" s="31">
        <f>R40</f>
        <v>0</v>
      </c>
      <c r="M8" s="31">
        <f>R41</f>
        <v>0</v>
      </c>
      <c r="N8" s="31">
        <f>R42</f>
        <v>0</v>
      </c>
      <c r="O8" s="31">
        <f>R43</f>
        <v>0</v>
      </c>
      <c r="P8" s="31" t="s">
        <v>19</v>
      </c>
    </row>
    <row r="9" spans="1:22" ht="16.5" thickBot="1" x14ac:dyDescent="0.3">
      <c r="A9" s="1" t="s">
        <v>6</v>
      </c>
      <c r="B9" s="2"/>
      <c r="C9" s="2">
        <v>1</v>
      </c>
      <c r="D9" s="2" t="s">
        <v>0</v>
      </c>
      <c r="E9" s="2" t="s">
        <v>12</v>
      </c>
      <c r="F9" s="2" t="s">
        <v>13</v>
      </c>
      <c r="G9" s="2" t="s">
        <v>14</v>
      </c>
      <c r="H9" s="17"/>
      <c r="J9" s="1" t="s">
        <v>17</v>
      </c>
      <c r="M9">
        <v>1000</v>
      </c>
      <c r="N9">
        <f>1/100000</f>
        <v>1.0000000000000001E-5</v>
      </c>
      <c r="P9" s="17"/>
      <c r="Q9" s="13"/>
      <c r="R9" s="13"/>
    </row>
    <row r="10" spans="1:22" x14ac:dyDescent="0.25">
      <c r="A10" s="18">
        <v>1800</v>
      </c>
      <c r="B10">
        <v>298.14999999999998</v>
      </c>
      <c r="C10" s="10"/>
      <c r="D10" s="10"/>
      <c r="E10" s="10"/>
      <c r="F10" s="10"/>
      <c r="G10" s="10"/>
      <c r="H10" s="19" t="s">
        <v>19</v>
      </c>
      <c r="I10" s="19" t="s">
        <v>31</v>
      </c>
      <c r="J10" s="1" t="s">
        <v>18</v>
      </c>
      <c r="L10" s="12">
        <f>L8/4.184</f>
        <v>0</v>
      </c>
      <c r="M10" s="12">
        <f>M8/4.184*1000</f>
        <v>0</v>
      </c>
      <c r="N10" s="12">
        <f>N8/4.184/100000</f>
        <v>0</v>
      </c>
      <c r="O10" s="16">
        <f>O8/4.184</f>
        <v>0</v>
      </c>
      <c r="P10" s="23" t="s">
        <v>20</v>
      </c>
    </row>
    <row r="11" spans="1:22" ht="15.75" thickBot="1" x14ac:dyDescent="0.3"/>
    <row r="12" spans="1:22" x14ac:dyDescent="0.25">
      <c r="I12" s="35" t="s">
        <v>29</v>
      </c>
      <c r="J12" s="36"/>
      <c r="K12" s="37"/>
      <c r="L12" s="17" t="s">
        <v>23</v>
      </c>
      <c r="M12" s="17"/>
      <c r="N12" s="17" t="s">
        <v>28</v>
      </c>
      <c r="O12" s="17"/>
      <c r="Q12" s="14"/>
      <c r="R12" s="14"/>
      <c r="S12" s="14"/>
      <c r="T12" s="14"/>
      <c r="U12" s="14"/>
      <c r="V12" s="14"/>
    </row>
    <row r="13" spans="1:22" x14ac:dyDescent="0.25">
      <c r="I13" s="34" t="s">
        <v>31</v>
      </c>
      <c r="J13" s="17" t="s">
        <v>21</v>
      </c>
      <c r="K13" s="17" t="s">
        <v>21</v>
      </c>
      <c r="L13" s="17" t="s">
        <v>22</v>
      </c>
      <c r="M13" s="17" t="s">
        <v>22</v>
      </c>
      <c r="N13" s="17" t="s">
        <v>22</v>
      </c>
      <c r="O13" s="17" t="s">
        <v>22</v>
      </c>
    </row>
    <row r="14" spans="1:22" ht="15.75" x14ac:dyDescent="0.25">
      <c r="B14" s="24" t="s">
        <v>25</v>
      </c>
      <c r="D14" s="2" t="s">
        <v>0</v>
      </c>
      <c r="E14" s="2" t="s">
        <v>12</v>
      </c>
      <c r="F14" s="2" t="s">
        <v>13</v>
      </c>
      <c r="I14" s="35" t="s">
        <v>15</v>
      </c>
      <c r="J14" s="36" t="s">
        <v>15</v>
      </c>
      <c r="K14" s="37" t="s">
        <v>16</v>
      </c>
      <c r="L14" s="37" t="s">
        <v>15</v>
      </c>
      <c r="M14" s="37" t="s">
        <v>16</v>
      </c>
      <c r="N14" s="37" t="s">
        <v>15</v>
      </c>
      <c r="O14" s="37" t="s">
        <v>16</v>
      </c>
    </row>
    <row r="15" spans="1:22" ht="15.75" thickBot="1" x14ac:dyDescent="0.3">
      <c r="B15">
        <v>298.14999999999998</v>
      </c>
      <c r="D15">
        <f t="shared" ref="D15:D31" si="0">B15</f>
        <v>298.14999999999998</v>
      </c>
      <c r="E15">
        <f t="shared" ref="E15:E31" si="1">B15^-2</f>
        <v>1.1249426244107095E-5</v>
      </c>
      <c r="F15">
        <f t="shared" ref="F15:F31" si="2">B15^-0.5</f>
        <v>5.791387083143839E-2</v>
      </c>
      <c r="J15" s="11">
        <f t="shared" ref="J15:J31" si="3">C$10+D$10*B15+E$10*B15^-2+F$10*B15^-0.5+G$10*B15^2</f>
        <v>0</v>
      </c>
      <c r="K15" s="11">
        <f t="shared" ref="K15:K31" si="4">J15/4.184</f>
        <v>0</v>
      </c>
      <c r="L15" s="20">
        <f t="shared" ref="L15" si="5">$L$4+($M$4)*B15+($N$4)*B15^-2+$O$4*B15^-0.5</f>
        <v>0</v>
      </c>
      <c r="M15" s="11">
        <f t="shared" ref="M15" si="6">$L$6+($M$6*0.001)*B15+($N$6*100000)*B15^-2+$O$6*B15^-0.5</f>
        <v>0</v>
      </c>
      <c r="N15" s="32">
        <f t="shared" ref="N15:N31" si="7">$L$8+($M$8)*B15+($N$8)*B15^-2+$O$8*B15^-0.5</f>
        <v>0</v>
      </c>
      <c r="O15" s="11">
        <f>$L$10+($M$10*0.001)*D15+($N$10*100000)*D15^-2+$O$10*D15^-0.5</f>
        <v>0</v>
      </c>
      <c r="Q15" s="13"/>
      <c r="R15" s="13"/>
      <c r="S15" s="13"/>
      <c r="T15" s="13"/>
      <c r="U15" s="13"/>
      <c r="V15" s="13"/>
    </row>
    <row r="16" spans="1:22" ht="15.75" thickBot="1" x14ac:dyDescent="0.3">
      <c r="B16">
        <v>300</v>
      </c>
      <c r="D16">
        <f t="shared" si="0"/>
        <v>300</v>
      </c>
      <c r="E16">
        <f t="shared" si="1"/>
        <v>1.1111111111111112E-5</v>
      </c>
      <c r="F16">
        <f t="shared" si="2"/>
        <v>5.7735026918962568E-2</v>
      </c>
      <c r="J16" s="11">
        <f t="shared" si="3"/>
        <v>0</v>
      </c>
      <c r="K16" s="11">
        <f t="shared" si="4"/>
        <v>0</v>
      </c>
      <c r="L16" s="20"/>
      <c r="M16" s="11"/>
      <c r="N16" s="32">
        <f t="shared" si="7"/>
        <v>0</v>
      </c>
      <c r="O16" s="11">
        <f t="shared" ref="O16:O31" si="8">$L$10+($M$10*0.001)*D16+($N$10*100000)*D16^-2+$O$10*D16^-0.5</f>
        <v>0</v>
      </c>
    </row>
    <row r="17" spans="2:25" x14ac:dyDescent="0.25">
      <c r="B17">
        <v>400</v>
      </c>
      <c r="D17">
        <f t="shared" si="0"/>
        <v>400</v>
      </c>
      <c r="E17">
        <f t="shared" si="1"/>
        <v>6.2500000000000003E-6</v>
      </c>
      <c r="F17">
        <f t="shared" si="2"/>
        <v>0.05</v>
      </c>
      <c r="J17" s="11">
        <f t="shared" si="3"/>
        <v>0</v>
      </c>
      <c r="K17" s="11">
        <f t="shared" si="4"/>
        <v>0</v>
      </c>
      <c r="L17" s="20"/>
      <c r="M17" s="11"/>
      <c r="N17" s="32">
        <f t="shared" si="7"/>
        <v>0</v>
      </c>
      <c r="O17" s="11">
        <f t="shared" si="8"/>
        <v>0</v>
      </c>
      <c r="Q17" s="14"/>
      <c r="R17" s="14"/>
      <c r="S17" s="14"/>
      <c r="T17" s="14"/>
      <c r="U17" s="14"/>
      <c r="V17" s="14"/>
      <c r="W17" s="14"/>
      <c r="X17" s="14"/>
      <c r="Y17" s="14"/>
    </row>
    <row r="18" spans="2:25" x14ac:dyDescent="0.25">
      <c r="B18">
        <v>500</v>
      </c>
      <c r="D18">
        <f t="shared" si="0"/>
        <v>500</v>
      </c>
      <c r="E18">
        <f t="shared" si="1"/>
        <v>3.9999999999999998E-6</v>
      </c>
      <c r="F18">
        <f t="shared" si="2"/>
        <v>4.4721359549995794E-2</v>
      </c>
      <c r="J18" s="11">
        <f t="shared" si="3"/>
        <v>0</v>
      </c>
      <c r="K18" s="11">
        <f t="shared" si="4"/>
        <v>0</v>
      </c>
      <c r="L18" s="20"/>
      <c r="M18" s="11"/>
      <c r="N18" s="32">
        <f t="shared" si="7"/>
        <v>0</v>
      </c>
      <c r="O18" s="11">
        <f t="shared" si="8"/>
        <v>0</v>
      </c>
      <c r="R18" s="20"/>
    </row>
    <row r="19" spans="2:25" x14ac:dyDescent="0.25">
      <c r="B19">
        <v>600</v>
      </c>
      <c r="D19">
        <f t="shared" si="0"/>
        <v>600</v>
      </c>
      <c r="E19">
        <f t="shared" si="1"/>
        <v>2.7777777777777779E-6</v>
      </c>
      <c r="F19">
        <f t="shared" si="2"/>
        <v>4.0824829046386304E-2</v>
      </c>
      <c r="J19" s="11">
        <f t="shared" si="3"/>
        <v>0</v>
      </c>
      <c r="K19" s="11">
        <f t="shared" si="4"/>
        <v>0</v>
      </c>
      <c r="L19" s="20"/>
      <c r="M19" s="11"/>
      <c r="N19" s="32">
        <f t="shared" si="7"/>
        <v>0</v>
      </c>
      <c r="O19" s="11">
        <f t="shared" si="8"/>
        <v>0</v>
      </c>
      <c r="R19" s="20"/>
    </row>
    <row r="20" spans="2:25" x14ac:dyDescent="0.25">
      <c r="B20">
        <v>700</v>
      </c>
      <c r="D20">
        <f t="shared" si="0"/>
        <v>700</v>
      </c>
      <c r="E20">
        <f t="shared" si="1"/>
        <v>2.0408163265306121E-6</v>
      </c>
      <c r="F20">
        <f t="shared" si="2"/>
        <v>3.7796447300922721E-2</v>
      </c>
      <c r="J20" s="11">
        <f t="shared" si="3"/>
        <v>0</v>
      </c>
      <c r="K20" s="11">
        <f t="shared" si="4"/>
        <v>0</v>
      </c>
      <c r="L20" s="20"/>
      <c r="M20" s="11"/>
      <c r="N20" s="32">
        <f t="shared" si="7"/>
        <v>0</v>
      </c>
      <c r="O20" s="11">
        <f t="shared" si="8"/>
        <v>0</v>
      </c>
      <c r="R20" s="20"/>
    </row>
    <row r="21" spans="2:25" ht="15.75" thickBot="1" x14ac:dyDescent="0.3">
      <c r="B21">
        <v>800</v>
      </c>
      <c r="D21">
        <f t="shared" si="0"/>
        <v>800</v>
      </c>
      <c r="E21">
        <f t="shared" si="1"/>
        <v>1.5625000000000001E-6</v>
      </c>
      <c r="F21">
        <f t="shared" si="2"/>
        <v>3.5355339059327376E-2</v>
      </c>
      <c r="J21" s="11">
        <f t="shared" si="3"/>
        <v>0</v>
      </c>
      <c r="K21" s="11">
        <f t="shared" si="4"/>
        <v>0</v>
      </c>
      <c r="L21" s="20"/>
      <c r="M21" s="11"/>
      <c r="N21" s="32">
        <f t="shared" si="7"/>
        <v>0</v>
      </c>
      <c r="O21" s="11">
        <f t="shared" si="8"/>
        <v>0</v>
      </c>
      <c r="Q21" s="13"/>
      <c r="R21" s="21"/>
      <c r="S21" s="13"/>
      <c r="T21" s="13"/>
      <c r="U21" s="13"/>
      <c r="V21" s="13"/>
      <c r="W21" s="13"/>
      <c r="X21" s="13"/>
      <c r="Y21" s="13"/>
    </row>
    <row r="22" spans="2:25" x14ac:dyDescent="0.25">
      <c r="B22">
        <v>900</v>
      </c>
      <c r="D22">
        <f t="shared" si="0"/>
        <v>900</v>
      </c>
      <c r="E22">
        <f t="shared" si="1"/>
        <v>1.2345679012345679E-6</v>
      </c>
      <c r="F22">
        <f t="shared" si="2"/>
        <v>3.3333333333333333E-2</v>
      </c>
      <c r="J22" s="11">
        <f t="shared" si="3"/>
        <v>0</v>
      </c>
      <c r="K22" s="11">
        <f t="shared" si="4"/>
        <v>0</v>
      </c>
      <c r="L22" s="20"/>
      <c r="M22" s="11"/>
      <c r="N22" s="32">
        <f t="shared" si="7"/>
        <v>0</v>
      </c>
      <c r="O22" s="11">
        <f t="shared" si="8"/>
        <v>0</v>
      </c>
    </row>
    <row r="23" spans="2:25" x14ac:dyDescent="0.25">
      <c r="B23">
        <v>1000</v>
      </c>
      <c r="D23">
        <f t="shared" si="0"/>
        <v>1000</v>
      </c>
      <c r="E23">
        <f t="shared" si="1"/>
        <v>9.9999999999999995E-7</v>
      </c>
      <c r="F23">
        <f t="shared" si="2"/>
        <v>3.1622776601683791E-2</v>
      </c>
      <c r="J23" s="11">
        <f t="shared" si="3"/>
        <v>0</v>
      </c>
      <c r="K23" s="11">
        <f t="shared" si="4"/>
        <v>0</v>
      </c>
      <c r="L23" s="20"/>
      <c r="M23" s="11"/>
      <c r="N23" s="32">
        <f t="shared" si="7"/>
        <v>0</v>
      </c>
      <c r="O23" s="11">
        <f t="shared" si="8"/>
        <v>0</v>
      </c>
    </row>
    <row r="24" spans="2:25" x14ac:dyDescent="0.25">
      <c r="B24">
        <v>1100</v>
      </c>
      <c r="D24">
        <f t="shared" si="0"/>
        <v>1100</v>
      </c>
      <c r="E24">
        <f t="shared" si="1"/>
        <v>8.264462809917355E-7</v>
      </c>
      <c r="F24">
        <f t="shared" si="2"/>
        <v>3.0151134457776358E-2</v>
      </c>
      <c r="J24" s="11">
        <f t="shared" si="3"/>
        <v>0</v>
      </c>
      <c r="K24" s="11">
        <f t="shared" si="4"/>
        <v>0</v>
      </c>
      <c r="L24" s="20"/>
      <c r="M24" s="11"/>
      <c r="N24" s="32">
        <f t="shared" si="7"/>
        <v>0</v>
      </c>
      <c r="O24" s="11">
        <f t="shared" si="8"/>
        <v>0</v>
      </c>
      <c r="Q24" s="33" t="s">
        <v>32</v>
      </c>
    </row>
    <row r="25" spans="2:25" ht="15.75" thickBot="1" x14ac:dyDescent="0.3">
      <c r="B25">
        <v>1200</v>
      </c>
      <c r="D25">
        <f t="shared" si="0"/>
        <v>1200</v>
      </c>
      <c r="E25">
        <f t="shared" si="1"/>
        <v>6.9444444444444448E-7</v>
      </c>
      <c r="F25">
        <f t="shared" si="2"/>
        <v>2.8867513459481284E-2</v>
      </c>
      <c r="J25" s="11">
        <f t="shared" si="3"/>
        <v>0</v>
      </c>
      <c r="K25" s="11">
        <f t="shared" si="4"/>
        <v>0</v>
      </c>
      <c r="L25" s="20"/>
      <c r="M25" s="11"/>
      <c r="N25" s="32">
        <f t="shared" si="7"/>
        <v>0</v>
      </c>
      <c r="O25" s="11">
        <f t="shared" si="8"/>
        <v>0</v>
      </c>
    </row>
    <row r="26" spans="2:25" x14ac:dyDescent="0.25">
      <c r="B26">
        <v>1300</v>
      </c>
      <c r="D26">
        <f t="shared" si="0"/>
        <v>1300</v>
      </c>
      <c r="E26">
        <f t="shared" si="1"/>
        <v>5.917159763313609E-7</v>
      </c>
      <c r="F26">
        <f t="shared" si="2"/>
        <v>2.7735009811261455E-2</v>
      </c>
      <c r="J26" s="11">
        <f t="shared" si="3"/>
        <v>0</v>
      </c>
      <c r="K26" s="11">
        <f t="shared" si="4"/>
        <v>0</v>
      </c>
      <c r="L26" s="20"/>
      <c r="M26" s="11"/>
      <c r="N26" s="32">
        <f t="shared" si="7"/>
        <v>0</v>
      </c>
      <c r="O26" s="11">
        <f t="shared" si="8"/>
        <v>0</v>
      </c>
      <c r="Q26" s="28"/>
      <c r="R26" s="28"/>
    </row>
    <row r="27" spans="2:25" x14ac:dyDescent="0.25">
      <c r="B27">
        <v>1400</v>
      </c>
      <c r="D27">
        <f t="shared" si="0"/>
        <v>1400</v>
      </c>
      <c r="E27">
        <f t="shared" si="1"/>
        <v>5.1020408163265302E-7</v>
      </c>
      <c r="F27">
        <f t="shared" si="2"/>
        <v>2.6726124191242435E-2</v>
      </c>
      <c r="J27" s="11">
        <f t="shared" si="3"/>
        <v>0</v>
      </c>
      <c r="K27" s="11">
        <f t="shared" si="4"/>
        <v>0</v>
      </c>
      <c r="L27" s="20"/>
      <c r="M27" s="11"/>
      <c r="N27" s="32">
        <f t="shared" si="7"/>
        <v>0</v>
      </c>
      <c r="O27" s="11">
        <f t="shared" si="8"/>
        <v>0</v>
      </c>
      <c r="Q27" s="25"/>
      <c r="R27" s="25"/>
    </row>
    <row r="28" spans="2:25" x14ac:dyDescent="0.25">
      <c r="B28">
        <v>1500</v>
      </c>
      <c r="D28">
        <f t="shared" si="0"/>
        <v>1500</v>
      </c>
      <c r="E28">
        <f t="shared" si="1"/>
        <v>4.4444444444444444E-7</v>
      </c>
      <c r="F28">
        <f t="shared" si="2"/>
        <v>2.5819888974716113E-2</v>
      </c>
      <c r="J28" s="11">
        <f t="shared" si="3"/>
        <v>0</v>
      </c>
      <c r="K28" s="11">
        <f t="shared" si="4"/>
        <v>0</v>
      </c>
      <c r="L28" s="20"/>
      <c r="M28" s="11"/>
      <c r="N28" s="32">
        <f t="shared" si="7"/>
        <v>0</v>
      </c>
      <c r="O28" s="11">
        <f t="shared" si="8"/>
        <v>0</v>
      </c>
      <c r="Q28" s="25"/>
      <c r="R28" s="25"/>
    </row>
    <row r="29" spans="2:25" x14ac:dyDescent="0.25">
      <c r="B29">
        <v>1600</v>
      </c>
      <c r="D29">
        <f t="shared" si="0"/>
        <v>1600</v>
      </c>
      <c r="E29">
        <f t="shared" si="1"/>
        <v>3.9062500000000002E-7</v>
      </c>
      <c r="F29">
        <f t="shared" si="2"/>
        <v>2.5000000000000001E-2</v>
      </c>
      <c r="J29" s="11">
        <f t="shared" si="3"/>
        <v>0</v>
      </c>
      <c r="K29" s="11">
        <f t="shared" si="4"/>
        <v>0</v>
      </c>
      <c r="L29" s="20"/>
      <c r="M29" s="11"/>
      <c r="N29" s="32">
        <f t="shared" si="7"/>
        <v>0</v>
      </c>
      <c r="O29" s="11">
        <f t="shared" si="8"/>
        <v>0</v>
      </c>
      <c r="Q29" s="25"/>
      <c r="R29" s="25"/>
    </row>
    <row r="30" spans="2:25" x14ac:dyDescent="0.25">
      <c r="B30">
        <v>1700</v>
      </c>
      <c r="D30">
        <f t="shared" si="0"/>
        <v>1700</v>
      </c>
      <c r="E30">
        <f t="shared" si="1"/>
        <v>3.4602076124567474E-7</v>
      </c>
      <c r="F30">
        <f t="shared" si="2"/>
        <v>2.4253562503633298E-2</v>
      </c>
      <c r="J30" s="11">
        <f t="shared" si="3"/>
        <v>0</v>
      </c>
      <c r="K30" s="11">
        <f t="shared" si="4"/>
        <v>0</v>
      </c>
      <c r="L30" s="20"/>
      <c r="M30" s="11"/>
      <c r="N30" s="32">
        <f t="shared" si="7"/>
        <v>0</v>
      </c>
      <c r="O30" s="11">
        <f t="shared" si="8"/>
        <v>0</v>
      </c>
      <c r="Q30" s="25"/>
      <c r="R30" s="25"/>
    </row>
    <row r="31" spans="2:25" ht="15.75" thickBot="1" x14ac:dyDescent="0.3">
      <c r="B31">
        <v>1800</v>
      </c>
      <c r="D31">
        <f t="shared" si="0"/>
        <v>1800</v>
      </c>
      <c r="E31">
        <f t="shared" si="1"/>
        <v>3.0864197530864198E-7</v>
      </c>
      <c r="F31">
        <f t="shared" si="2"/>
        <v>2.3570226039551584E-2</v>
      </c>
      <c r="J31" s="11">
        <f t="shared" si="3"/>
        <v>0</v>
      </c>
      <c r="K31" s="11">
        <f t="shared" si="4"/>
        <v>0</v>
      </c>
      <c r="L31" s="20"/>
      <c r="M31" s="11"/>
      <c r="N31" s="32">
        <f t="shared" si="7"/>
        <v>0</v>
      </c>
      <c r="O31" s="11">
        <f t="shared" si="8"/>
        <v>0</v>
      </c>
      <c r="Q31" s="26"/>
      <c r="R31" s="26"/>
    </row>
    <row r="33" spans="17:25" ht="15.75" thickBot="1" x14ac:dyDescent="0.3"/>
    <row r="34" spans="17:25" x14ac:dyDescent="0.25">
      <c r="Q34" s="27"/>
      <c r="R34" s="27"/>
      <c r="S34" s="27"/>
      <c r="T34" s="27"/>
      <c r="U34" s="27"/>
      <c r="V34" s="27"/>
    </row>
    <row r="35" spans="17:25" x14ac:dyDescent="0.25">
      <c r="Q35" s="25"/>
      <c r="R35" s="25"/>
      <c r="S35" s="25"/>
      <c r="T35" s="25"/>
      <c r="U35" s="25"/>
      <c r="V35" s="25"/>
    </row>
    <row r="36" spans="17:25" x14ac:dyDescent="0.25">
      <c r="Q36" s="25"/>
      <c r="R36" s="25"/>
      <c r="S36" s="25"/>
      <c r="T36" s="25"/>
      <c r="U36" s="25"/>
      <c r="V36" s="25"/>
    </row>
    <row r="37" spans="17:25" ht="15.75" thickBot="1" x14ac:dyDescent="0.3">
      <c r="Q37" s="26"/>
      <c r="R37" s="26"/>
      <c r="S37" s="26"/>
      <c r="T37" s="26"/>
      <c r="U37" s="26"/>
      <c r="V37" s="26"/>
    </row>
    <row r="38" spans="17:25" ht="15.75" thickBot="1" x14ac:dyDescent="0.3"/>
    <row r="39" spans="17:25" x14ac:dyDescent="0.25">
      <c r="Q39" s="27"/>
      <c r="R39" s="27"/>
      <c r="S39" s="27"/>
      <c r="T39" s="27"/>
      <c r="U39" s="27"/>
      <c r="V39" s="27"/>
      <c r="W39" s="27"/>
      <c r="X39" s="27"/>
      <c r="Y39" s="27"/>
    </row>
    <row r="40" spans="17:25" x14ac:dyDescent="0.25">
      <c r="Q40" s="25"/>
      <c r="R40" s="29"/>
      <c r="S40" s="25"/>
      <c r="T40" s="25"/>
      <c r="U40" s="25"/>
      <c r="V40" s="25"/>
      <c r="W40" s="25"/>
      <c r="X40" s="25"/>
      <c r="Y40" s="25"/>
    </row>
    <row r="41" spans="17:25" x14ac:dyDescent="0.25">
      <c r="Q41" s="25"/>
      <c r="R41" s="29"/>
      <c r="S41" s="25"/>
      <c r="T41" s="25"/>
      <c r="U41" s="25"/>
      <c r="V41" s="25"/>
      <c r="W41" s="25"/>
      <c r="X41" s="25"/>
      <c r="Y41" s="25"/>
    </row>
    <row r="42" spans="17:25" x14ac:dyDescent="0.25">
      <c r="Q42" s="25"/>
      <c r="R42" s="29"/>
      <c r="S42" s="25"/>
      <c r="T42" s="25"/>
      <c r="U42" s="25"/>
      <c r="V42" s="25"/>
      <c r="W42" s="25"/>
      <c r="X42" s="25"/>
      <c r="Y42" s="25"/>
    </row>
    <row r="43" spans="17:25" ht="15.75" thickBot="1" x14ac:dyDescent="0.3">
      <c r="Q43" s="26"/>
      <c r="R43" s="30"/>
      <c r="S43" s="26"/>
      <c r="T43" s="26"/>
      <c r="U43" s="26"/>
      <c r="V43" s="26"/>
      <c r="W43" s="26"/>
      <c r="X43" s="26"/>
      <c r="Y43" s="26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Hg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Palandri</dc:creator>
  <cp:lastModifiedBy>James Palandri</cp:lastModifiedBy>
  <dcterms:created xsi:type="dcterms:W3CDTF">2017-08-09T22:31:22Z</dcterms:created>
  <dcterms:modified xsi:type="dcterms:W3CDTF">2023-05-18T23:32:09Z</dcterms:modified>
</cp:coreProperties>
</file>