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codeName="ThisWorkbook" autoCompressPictures="0"/>
  <xr:revisionPtr revIDLastSave="0" documentId="8_{52C1BEDE-A704-4217-B329-8ECC3DF7CAA5}" xr6:coauthVersionLast="47" xr6:coauthVersionMax="47" xr10:uidLastSave="{00000000-0000-0000-0000-000000000000}"/>
  <bookViews>
    <workbookView xWindow="-120" yWindow="-120" windowWidth="29040" windowHeight="17520" tabRatio="788" xr2:uid="{00000000-000D-0000-FFFF-FFFF00000000}"/>
  </bookViews>
  <sheets>
    <sheet name="January" sheetId="14" r:id="rId1"/>
    <sheet name="February" sheetId="15" r:id="rId2"/>
    <sheet name="March" sheetId="16" r:id="rId3"/>
    <sheet name="April" sheetId="17" r:id="rId4"/>
    <sheet name="May" sheetId="18" r:id="rId5"/>
    <sheet name="June" sheetId="19" r:id="rId6"/>
    <sheet name="July" sheetId="20" r:id="rId7"/>
    <sheet name="August" sheetId="21" r:id="rId8"/>
    <sheet name="September" sheetId="22" r:id="rId9"/>
    <sheet name="October" sheetId="23" r:id="rId10"/>
    <sheet name="November" sheetId="24" r:id="rId11"/>
    <sheet name="December" sheetId="25" r:id="rId12"/>
  </sheets>
  <definedNames>
    <definedName name="CalendarYear">January!$K$3</definedName>
    <definedName name="ColumnTitleRegion1..H12.1">January!$B$2</definedName>
    <definedName name="ColumnTitleRegion1..H12.10">October!$B$2</definedName>
    <definedName name="ColumnTitleRegion1..H12.11">November!$B$2</definedName>
    <definedName name="ColumnTitleRegion1..H12.12">December!$B$2</definedName>
    <definedName name="ColumnTitleRegion1..H12.2">February!$B$2</definedName>
    <definedName name="ColumnTitleRegion1..H12.3">March!$B$2</definedName>
    <definedName name="ColumnTitleRegion1..H12.4">April!$B$2</definedName>
    <definedName name="ColumnTitleRegion1..H12.5">May!$B$2</definedName>
    <definedName name="ColumnTitleRegion1..H12.6">June!$B$2</definedName>
    <definedName name="ColumnTitleRegion1..H12.7">July!$B$2</definedName>
    <definedName name="ColumnTitleRegion1..H12.8">August!$B$2</definedName>
    <definedName name="ColumnTitleRegion1..H12.9">September!$B$2</definedName>
    <definedName name="ColumnTitleRegion2..C14.1">January!$B$2</definedName>
    <definedName name="ColumnTitleRegion2..C14.10">October!$B$2</definedName>
    <definedName name="ColumnTitleRegion2..C14.11">November!$B$2</definedName>
    <definedName name="ColumnTitleRegion2..C14.12">December!$B$2</definedName>
    <definedName name="ColumnTitleRegion2..C14.2">February!$B$2</definedName>
    <definedName name="ColumnTitleRegion2..C14.3">March!$B$2</definedName>
    <definedName name="ColumnTitleRegion2..C14.4">April!$B$2</definedName>
    <definedName name="ColumnTitleRegion2..C14.5">May!$B$2</definedName>
    <definedName name="ColumnTitleRegion2..C14.6">June!$B$2</definedName>
    <definedName name="ColumnTitleRegion2..C14.7">July!$B$2</definedName>
    <definedName name="ColumnTitleRegion2..C14.8">August!$B$2</definedName>
    <definedName name="ColumnTitleRegion2..C14.9">September!$B$2</definedName>
    <definedName name="DaysAndWeeks">{0,1,2,3,4,5,6} + {0;1;2;3;4;5}*7</definedName>
    <definedName name="_xlnm.Print_Area" localSheetId="0">January!$A$1:$H$14</definedName>
    <definedName name="WeekStart">January!$K$4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25" l="1"/>
  <c r="B2" i="24"/>
  <c r="B2" i="23"/>
  <c r="B2" i="22"/>
  <c r="B2" i="21"/>
  <c r="B2" i="20"/>
  <c r="B2" i="19"/>
  <c r="B2" i="18"/>
  <c r="B2" i="17"/>
  <c r="B2" i="16"/>
  <c r="B2" i="15" l="1"/>
  <c r="B1" i="17" l="1"/>
  <c r="B1" i="19" l="1"/>
  <c r="B1" i="18"/>
  <c r="B1" i="21"/>
  <c r="B1" i="20"/>
  <c r="B1" i="23"/>
  <c r="B1" i="22"/>
  <c r="B1" i="25"/>
  <c r="B1" i="24"/>
  <c r="B1" i="16"/>
  <c r="B1" i="15"/>
  <c r="B1" i="14"/>
  <c r="B13" i="25" a="1"/>
  <c r="C13" i="25" s="1"/>
  <c r="B11" i="25" a="1"/>
  <c r="H11" i="25" s="1"/>
  <c r="B9" i="25" a="1"/>
  <c r="G9" i="25" s="1"/>
  <c r="B7" i="25" a="1"/>
  <c r="G7" i="25" s="1"/>
  <c r="B5" i="25" a="1"/>
  <c r="H5" i="25" s="1"/>
  <c r="B3" i="25" a="1"/>
  <c r="G3" i="25" s="1"/>
  <c r="G2" i="25" s="1"/>
  <c r="B13" i="24" a="1"/>
  <c r="C13" i="24" s="1"/>
  <c r="B11" i="24" a="1"/>
  <c r="H11" i="24" s="1"/>
  <c r="B9" i="24" a="1"/>
  <c r="G9" i="24" s="1"/>
  <c r="B7" i="24" a="1"/>
  <c r="G7" i="24" s="1"/>
  <c r="B5" i="24" a="1"/>
  <c r="H5" i="24" s="1"/>
  <c r="B3" i="24" a="1"/>
  <c r="G3" i="24" s="1"/>
  <c r="G2" i="24" s="1"/>
  <c r="B13" i="23" a="1"/>
  <c r="C13" i="23" s="1"/>
  <c r="B11" i="23" a="1"/>
  <c r="H11" i="23" s="1"/>
  <c r="B9" i="23" a="1"/>
  <c r="G9" i="23" s="1"/>
  <c r="B7" i="23" a="1"/>
  <c r="G7" i="23" s="1"/>
  <c r="B5" i="23" a="1"/>
  <c r="H5" i="23" s="1"/>
  <c r="B3" i="23" a="1"/>
  <c r="G3" i="23" s="1"/>
  <c r="G2" i="23" s="1"/>
  <c r="B13" i="22" a="1"/>
  <c r="C13" i="22" s="1"/>
  <c r="B11" i="22" a="1"/>
  <c r="H11" i="22" s="1"/>
  <c r="B9" i="22" a="1"/>
  <c r="G9" i="22" s="1"/>
  <c r="B7" i="22" a="1"/>
  <c r="H7" i="22" s="1"/>
  <c r="B5" i="22" a="1"/>
  <c r="G5" i="22" s="1"/>
  <c r="B3" i="22" a="1"/>
  <c r="H3" i="22" s="1"/>
  <c r="H2" i="22" s="1"/>
  <c r="B13" i="21" a="1"/>
  <c r="C13" i="21" s="1"/>
  <c r="B11" i="21" a="1"/>
  <c r="H11" i="21" s="1"/>
  <c r="B9" i="21" a="1"/>
  <c r="G9" i="21" s="1"/>
  <c r="B7" i="21" a="1"/>
  <c r="G7" i="21" s="1"/>
  <c r="B5" i="21" a="1"/>
  <c r="H5" i="21" s="1"/>
  <c r="B3" i="21" a="1"/>
  <c r="G3" i="21" s="1"/>
  <c r="G2" i="21" s="1"/>
  <c r="B13" i="20" a="1"/>
  <c r="C13" i="20" s="1"/>
  <c r="B11" i="20" a="1"/>
  <c r="H11" i="20" s="1"/>
  <c r="B9" i="20" a="1"/>
  <c r="G9" i="20" s="1"/>
  <c r="B7" i="20" a="1"/>
  <c r="H7" i="20" s="1"/>
  <c r="B5" i="20" a="1"/>
  <c r="G5" i="20" s="1"/>
  <c r="B3" i="20" a="1"/>
  <c r="E3" i="20" s="1"/>
  <c r="E2" i="20" s="1"/>
  <c r="B13" i="19" a="1"/>
  <c r="C13" i="19" s="1"/>
  <c r="B11" i="19" a="1"/>
  <c r="H11" i="19" s="1"/>
  <c r="B9" i="19" a="1"/>
  <c r="G9" i="19" s="1"/>
  <c r="B7" i="19" a="1"/>
  <c r="H7" i="19" s="1"/>
  <c r="B5" i="19" a="1"/>
  <c r="G5" i="19" s="1"/>
  <c r="B3" i="19" a="1"/>
  <c r="H3" i="19" s="1"/>
  <c r="H2" i="19" s="1"/>
  <c r="B13" i="18" a="1"/>
  <c r="C13" i="18" s="1"/>
  <c r="B11" i="18" a="1"/>
  <c r="G11" i="18" s="1"/>
  <c r="B9" i="18" a="1"/>
  <c r="G9" i="18" s="1"/>
  <c r="B7" i="18" a="1"/>
  <c r="G7" i="18" s="1"/>
  <c r="B5" i="18" a="1"/>
  <c r="G5" i="18" s="1"/>
  <c r="B3" i="18" a="1"/>
  <c r="G3" i="18" s="1"/>
  <c r="G2" i="18" s="1"/>
  <c r="B13" i="17" a="1"/>
  <c r="B13" i="17" s="1"/>
  <c r="B11" i="17" a="1"/>
  <c r="G11" i="17" s="1"/>
  <c r="B9" i="17" a="1"/>
  <c r="H9" i="17" s="1"/>
  <c r="B7" i="17" a="1"/>
  <c r="H7" i="17" s="1"/>
  <c r="B5" i="17" a="1"/>
  <c r="G5" i="17" s="1"/>
  <c r="B3" i="17" a="1"/>
  <c r="H3" i="17" s="1"/>
  <c r="H2" i="17" s="1"/>
  <c r="B13" i="16" a="1"/>
  <c r="C13" i="16" s="1"/>
  <c r="B11" i="16" a="1"/>
  <c r="H11" i="16" s="1"/>
  <c r="B9" i="16" a="1"/>
  <c r="G9" i="16" s="1"/>
  <c r="B7" i="16" a="1"/>
  <c r="H7" i="16" s="1"/>
  <c r="B5" i="16" a="1"/>
  <c r="G5" i="16" s="1"/>
  <c r="B3" i="16" a="1"/>
  <c r="H3" i="16" s="1"/>
  <c r="H2" i="16" s="1"/>
  <c r="B13" i="15" a="1"/>
  <c r="C13" i="15" s="1"/>
  <c r="B11" i="15" a="1"/>
  <c r="H11" i="15" s="1"/>
  <c r="B9" i="15" a="1"/>
  <c r="G9" i="15" s="1"/>
  <c r="B7" i="15" a="1"/>
  <c r="H7" i="15" s="1"/>
  <c r="B5" i="15" a="1"/>
  <c r="G5" i="15" s="1"/>
  <c r="B3" i="15" a="1"/>
  <c r="H3" i="15" s="1"/>
  <c r="H2" i="15" s="1"/>
  <c r="B7" i="18" l="1"/>
  <c r="B3" i="18"/>
  <c r="B11" i="18"/>
  <c r="F3" i="18"/>
  <c r="F2" i="18" s="1"/>
  <c r="F7" i="18"/>
  <c r="F11" i="18"/>
  <c r="D5" i="18"/>
  <c r="H5" i="18"/>
  <c r="D9" i="18"/>
  <c r="H9" i="18"/>
  <c r="D3" i="18"/>
  <c r="D2" i="18" s="1"/>
  <c r="H3" i="18"/>
  <c r="H2" i="18" s="1"/>
  <c r="B5" i="18"/>
  <c r="F5" i="18"/>
  <c r="D7" i="18"/>
  <c r="H7" i="18"/>
  <c r="B9" i="18"/>
  <c r="F9" i="18"/>
  <c r="D11" i="18"/>
  <c r="H11" i="18"/>
  <c r="B13" i="18"/>
  <c r="C5" i="25"/>
  <c r="E5" i="25"/>
  <c r="G5" i="25"/>
  <c r="C11" i="25"/>
  <c r="E11" i="25"/>
  <c r="G11" i="25"/>
  <c r="B3" i="25"/>
  <c r="D3" i="25"/>
  <c r="D2" i="25" s="1"/>
  <c r="F3" i="25"/>
  <c r="F2" i="25" s="1"/>
  <c r="H3" i="25"/>
  <c r="H2" i="25" s="1"/>
  <c r="B5" i="25"/>
  <c r="D5" i="25"/>
  <c r="F5" i="25"/>
  <c r="B7" i="25"/>
  <c r="D7" i="25"/>
  <c r="F7" i="25"/>
  <c r="H7" i="25"/>
  <c r="B9" i="25"/>
  <c r="D9" i="25"/>
  <c r="F9" i="25"/>
  <c r="H9" i="25"/>
  <c r="B11" i="25"/>
  <c r="D11" i="25"/>
  <c r="F11" i="25"/>
  <c r="B13" i="25"/>
  <c r="C3" i="25"/>
  <c r="C2" i="25" s="1"/>
  <c r="E3" i="25"/>
  <c r="E2" i="25" s="1"/>
  <c r="C7" i="25"/>
  <c r="E7" i="25"/>
  <c r="C9" i="25"/>
  <c r="E9" i="25"/>
  <c r="C5" i="24"/>
  <c r="E5" i="24"/>
  <c r="G5" i="24"/>
  <c r="C11" i="24"/>
  <c r="E11" i="24"/>
  <c r="G11" i="24"/>
  <c r="B3" i="24"/>
  <c r="D3" i="24"/>
  <c r="D2" i="24" s="1"/>
  <c r="F3" i="24"/>
  <c r="F2" i="24" s="1"/>
  <c r="H3" i="24"/>
  <c r="H2" i="24" s="1"/>
  <c r="B5" i="24"/>
  <c r="D5" i="24"/>
  <c r="F5" i="24"/>
  <c r="B7" i="24"/>
  <c r="D7" i="24"/>
  <c r="F7" i="24"/>
  <c r="H7" i="24"/>
  <c r="B9" i="24"/>
  <c r="D9" i="24"/>
  <c r="F9" i="24"/>
  <c r="H9" i="24"/>
  <c r="B11" i="24"/>
  <c r="D11" i="24"/>
  <c r="F11" i="24"/>
  <c r="B13" i="24"/>
  <c r="C3" i="24"/>
  <c r="C2" i="24" s="1"/>
  <c r="E3" i="24"/>
  <c r="E2" i="24" s="1"/>
  <c r="C7" i="24"/>
  <c r="E7" i="24"/>
  <c r="C9" i="24"/>
  <c r="E9" i="24"/>
  <c r="C5" i="23"/>
  <c r="E5" i="23"/>
  <c r="G5" i="23"/>
  <c r="C11" i="23"/>
  <c r="E11" i="23"/>
  <c r="G11" i="23"/>
  <c r="B3" i="23"/>
  <c r="D3" i="23"/>
  <c r="D2" i="23" s="1"/>
  <c r="F3" i="23"/>
  <c r="F2" i="23" s="1"/>
  <c r="H3" i="23"/>
  <c r="H2" i="23" s="1"/>
  <c r="B5" i="23"/>
  <c r="D5" i="23"/>
  <c r="F5" i="23"/>
  <c r="B7" i="23"/>
  <c r="D7" i="23"/>
  <c r="F7" i="23"/>
  <c r="H7" i="23"/>
  <c r="B9" i="23"/>
  <c r="D9" i="23"/>
  <c r="F9" i="23"/>
  <c r="H9" i="23"/>
  <c r="B11" i="23"/>
  <c r="D11" i="23"/>
  <c r="F11" i="23"/>
  <c r="B13" i="23"/>
  <c r="C3" i="23"/>
  <c r="C2" i="23" s="1"/>
  <c r="E3" i="23"/>
  <c r="E2" i="23" s="1"/>
  <c r="C7" i="23"/>
  <c r="E7" i="23"/>
  <c r="C9" i="23"/>
  <c r="E9" i="23"/>
  <c r="C3" i="22"/>
  <c r="C2" i="22" s="1"/>
  <c r="E3" i="22"/>
  <c r="E2" i="22" s="1"/>
  <c r="G3" i="22"/>
  <c r="G2" i="22" s="1"/>
  <c r="C7" i="22"/>
  <c r="E7" i="22"/>
  <c r="G7" i="22"/>
  <c r="C11" i="22"/>
  <c r="E11" i="22"/>
  <c r="G11" i="22"/>
  <c r="B3" i="22"/>
  <c r="D3" i="22"/>
  <c r="D2" i="22" s="1"/>
  <c r="F3" i="22"/>
  <c r="F2" i="22" s="1"/>
  <c r="B5" i="22"/>
  <c r="D5" i="22"/>
  <c r="F5" i="22"/>
  <c r="H5" i="22"/>
  <c r="B7" i="22"/>
  <c r="D7" i="22"/>
  <c r="F7" i="22"/>
  <c r="B9" i="22"/>
  <c r="D9" i="22"/>
  <c r="F9" i="22"/>
  <c r="H9" i="22"/>
  <c r="B11" i="22"/>
  <c r="D11" i="22"/>
  <c r="F11" i="22"/>
  <c r="B13" i="22"/>
  <c r="C5" i="22"/>
  <c r="E5" i="22"/>
  <c r="C9" i="22"/>
  <c r="E9" i="22"/>
  <c r="C5" i="21"/>
  <c r="E5" i="21"/>
  <c r="G5" i="21"/>
  <c r="C11" i="21"/>
  <c r="E11" i="21"/>
  <c r="G11" i="21"/>
  <c r="B3" i="21"/>
  <c r="D3" i="21"/>
  <c r="D2" i="21" s="1"/>
  <c r="F3" i="21"/>
  <c r="F2" i="21" s="1"/>
  <c r="H3" i="21"/>
  <c r="H2" i="21" s="1"/>
  <c r="B5" i="21"/>
  <c r="D5" i="21"/>
  <c r="F5" i="21"/>
  <c r="B7" i="21"/>
  <c r="D7" i="21"/>
  <c r="F7" i="21"/>
  <c r="H7" i="21"/>
  <c r="B9" i="21"/>
  <c r="D9" i="21"/>
  <c r="F9" i="21"/>
  <c r="H9" i="21"/>
  <c r="B11" i="21"/>
  <c r="D11" i="21"/>
  <c r="F11" i="21"/>
  <c r="B13" i="21"/>
  <c r="C3" i="21"/>
  <c r="C2" i="21" s="1"/>
  <c r="E3" i="21"/>
  <c r="E2" i="21" s="1"/>
  <c r="C7" i="21"/>
  <c r="E7" i="21"/>
  <c r="C9" i="21"/>
  <c r="E9" i="21"/>
  <c r="C3" i="20"/>
  <c r="C2" i="20" s="1"/>
  <c r="G3" i="20"/>
  <c r="G2" i="20" s="1"/>
  <c r="C7" i="20"/>
  <c r="E7" i="20"/>
  <c r="G7" i="20"/>
  <c r="C11" i="20"/>
  <c r="E11" i="20"/>
  <c r="G11" i="20"/>
  <c r="B3" i="20"/>
  <c r="D3" i="20"/>
  <c r="D2" i="20" s="1"/>
  <c r="F3" i="20"/>
  <c r="F2" i="20" s="1"/>
  <c r="H3" i="20"/>
  <c r="H2" i="20" s="1"/>
  <c r="B5" i="20"/>
  <c r="D5" i="20"/>
  <c r="F5" i="20"/>
  <c r="H5" i="20"/>
  <c r="B7" i="20"/>
  <c r="D7" i="20"/>
  <c r="F7" i="20"/>
  <c r="B9" i="20"/>
  <c r="D9" i="20"/>
  <c r="F9" i="20"/>
  <c r="H9" i="20"/>
  <c r="B11" i="20"/>
  <c r="D11" i="20"/>
  <c r="F11" i="20"/>
  <c r="B13" i="20"/>
  <c r="C5" i="20"/>
  <c r="E5" i="20"/>
  <c r="C9" i="20"/>
  <c r="E9" i="20"/>
  <c r="C3" i="19"/>
  <c r="C2" i="19" s="1"/>
  <c r="E3" i="19"/>
  <c r="E2" i="19" s="1"/>
  <c r="G3" i="19"/>
  <c r="G2" i="19" s="1"/>
  <c r="C7" i="19"/>
  <c r="E7" i="19"/>
  <c r="G7" i="19"/>
  <c r="C11" i="19"/>
  <c r="E11" i="19"/>
  <c r="G11" i="19"/>
  <c r="B3" i="19"/>
  <c r="D3" i="19"/>
  <c r="D2" i="19" s="1"/>
  <c r="F3" i="19"/>
  <c r="F2" i="19" s="1"/>
  <c r="B5" i="19"/>
  <c r="D5" i="19"/>
  <c r="F5" i="19"/>
  <c r="H5" i="19"/>
  <c r="B7" i="19"/>
  <c r="D7" i="19"/>
  <c r="F7" i="19"/>
  <c r="B9" i="19"/>
  <c r="D9" i="19"/>
  <c r="F9" i="19"/>
  <c r="H9" i="19"/>
  <c r="B11" i="19"/>
  <c r="D11" i="19"/>
  <c r="F11" i="19"/>
  <c r="B13" i="19"/>
  <c r="C5" i="19"/>
  <c r="E5" i="19"/>
  <c r="C9" i="19"/>
  <c r="E9" i="19"/>
  <c r="C3" i="18"/>
  <c r="C2" i="18" s="1"/>
  <c r="E3" i="18"/>
  <c r="E2" i="18" s="1"/>
  <c r="C5" i="18"/>
  <c r="E5" i="18"/>
  <c r="C7" i="18"/>
  <c r="E7" i="18"/>
  <c r="C9" i="18"/>
  <c r="E9" i="18"/>
  <c r="C11" i="18"/>
  <c r="E11" i="18"/>
  <c r="C3" i="17"/>
  <c r="C2" i="17" s="1"/>
  <c r="E3" i="17"/>
  <c r="E2" i="17" s="1"/>
  <c r="G3" i="17"/>
  <c r="G2" i="17" s="1"/>
  <c r="C7" i="17"/>
  <c r="E7" i="17"/>
  <c r="G7" i="17"/>
  <c r="C9" i="17"/>
  <c r="E9" i="17"/>
  <c r="G9" i="17"/>
  <c r="C13" i="17"/>
  <c r="B3" i="17"/>
  <c r="D3" i="17"/>
  <c r="D2" i="17" s="1"/>
  <c r="F3" i="17"/>
  <c r="F2" i="17" s="1"/>
  <c r="B5" i="17"/>
  <c r="D5" i="17"/>
  <c r="F5" i="17"/>
  <c r="H5" i="17"/>
  <c r="B7" i="17"/>
  <c r="D7" i="17"/>
  <c r="F7" i="17"/>
  <c r="B9" i="17"/>
  <c r="D9" i="17"/>
  <c r="F9" i="17"/>
  <c r="B11" i="17"/>
  <c r="D11" i="17"/>
  <c r="F11" i="17"/>
  <c r="H11" i="17"/>
  <c r="C5" i="17"/>
  <c r="E5" i="17"/>
  <c r="C11" i="17"/>
  <c r="E11" i="17"/>
  <c r="C3" i="16"/>
  <c r="C2" i="16" s="1"/>
  <c r="E3" i="16"/>
  <c r="E2" i="16" s="1"/>
  <c r="G3" i="16"/>
  <c r="G2" i="16" s="1"/>
  <c r="C7" i="16"/>
  <c r="E7" i="16"/>
  <c r="G7" i="16"/>
  <c r="C11" i="16"/>
  <c r="E11" i="16"/>
  <c r="G11" i="16"/>
  <c r="B3" i="16"/>
  <c r="D3" i="16"/>
  <c r="D2" i="16" s="1"/>
  <c r="F3" i="16"/>
  <c r="F2" i="16" s="1"/>
  <c r="B5" i="16"/>
  <c r="D5" i="16"/>
  <c r="F5" i="16"/>
  <c r="H5" i="16"/>
  <c r="B7" i="16"/>
  <c r="D7" i="16"/>
  <c r="F7" i="16"/>
  <c r="B9" i="16"/>
  <c r="D9" i="16"/>
  <c r="F9" i="16"/>
  <c r="H9" i="16"/>
  <c r="B11" i="16"/>
  <c r="D11" i="16"/>
  <c r="F11" i="16"/>
  <c r="B13" i="16"/>
  <c r="C5" i="16"/>
  <c r="E5" i="16"/>
  <c r="C9" i="16"/>
  <c r="E9" i="16"/>
  <c r="C3" i="15"/>
  <c r="C2" i="15" s="1"/>
  <c r="E3" i="15"/>
  <c r="E2" i="15" s="1"/>
  <c r="G3" i="15"/>
  <c r="G2" i="15" s="1"/>
  <c r="C7" i="15"/>
  <c r="E7" i="15"/>
  <c r="G7" i="15"/>
  <c r="C11" i="15"/>
  <c r="E11" i="15"/>
  <c r="G11" i="15"/>
  <c r="B3" i="15"/>
  <c r="D3" i="15"/>
  <c r="D2" i="15" s="1"/>
  <c r="F3" i="15"/>
  <c r="F2" i="15" s="1"/>
  <c r="B5" i="15"/>
  <c r="D5" i="15"/>
  <c r="F5" i="15"/>
  <c r="H5" i="15"/>
  <c r="B7" i="15"/>
  <c r="D7" i="15"/>
  <c r="F7" i="15"/>
  <c r="B9" i="15"/>
  <c r="D9" i="15"/>
  <c r="F9" i="15"/>
  <c r="H9" i="15"/>
  <c r="B11" i="15"/>
  <c r="D11" i="15"/>
  <c r="F11" i="15"/>
  <c r="B13" i="15"/>
  <c r="C5" i="15"/>
  <c r="E5" i="15"/>
  <c r="C9" i="15"/>
  <c r="E9" i="15"/>
  <c r="B2" i="14"/>
  <c r="B13" i="14" l="1" a="1"/>
  <c r="C13" i="14" s="1"/>
  <c r="B11" i="14" a="1"/>
  <c r="C11" i="14" s="1"/>
  <c r="B9" i="14" a="1"/>
  <c r="B9" i="14" s="1"/>
  <c r="B7" i="14" a="1"/>
  <c r="B7" i="14" s="1"/>
  <c r="B5" i="14" a="1"/>
  <c r="B5" i="14" s="1"/>
  <c r="B3" i="14" a="1"/>
  <c r="B3" i="14" s="1"/>
  <c r="E5" i="14" l="1"/>
  <c r="G5" i="14"/>
  <c r="C5" i="14"/>
  <c r="G9" i="14"/>
  <c r="E9" i="14"/>
  <c r="C9" i="14"/>
  <c r="H5" i="14"/>
  <c r="F5" i="14"/>
  <c r="D5" i="14"/>
  <c r="G7" i="14"/>
  <c r="C7" i="14"/>
  <c r="H9" i="14"/>
  <c r="F9" i="14"/>
  <c r="D9" i="14"/>
  <c r="E7" i="14"/>
  <c r="B13" i="14"/>
  <c r="H11" i="14"/>
  <c r="F11" i="14"/>
  <c r="D11" i="14"/>
  <c r="B11" i="14"/>
  <c r="G11" i="14"/>
  <c r="E11" i="14"/>
  <c r="H7" i="14"/>
  <c r="F7" i="14"/>
  <c r="D7" i="14"/>
  <c r="G3" i="14"/>
  <c r="G2" i="14" s="1"/>
  <c r="E3" i="14"/>
  <c r="E2" i="14" s="1"/>
  <c r="C3" i="14"/>
  <c r="C2" i="14" s="1"/>
  <c r="H3" i="14"/>
  <c r="H2" i="14" s="1"/>
  <c r="F3" i="14"/>
  <c r="F2" i="14" s="1"/>
  <c r="D3" i="14"/>
  <c r="D2" i="14" s="1"/>
</calcChain>
</file>

<file path=xl/sharedStrings.xml><?xml version="1.0" encoding="utf-8"?>
<sst xmlns="http://schemas.openxmlformats.org/spreadsheetml/2006/main" count="238" uniqueCount="75">
  <si>
    <t>SUNDAY</t>
  </si>
  <si>
    <t>Notes</t>
  </si>
  <si>
    <t>Year</t>
  </si>
  <si>
    <t>Week Start</t>
  </si>
  <si>
    <t>Calendar Settings</t>
  </si>
  <si>
    <r>
      <t xml:space="preserve">New Year's Day
</t>
    </r>
    <r>
      <rPr>
        <b/>
        <sz val="11"/>
        <rFont val="Arial"/>
        <family val="2"/>
      </rPr>
      <t>CLOSED</t>
    </r>
  </si>
  <si>
    <t xml:space="preserve">
Time Entry</t>
  </si>
  <si>
    <r>
      <rPr>
        <sz val="11"/>
        <rFont val="Arial"/>
        <family val="2"/>
      </rPr>
      <t xml:space="preserve">ML King Day
</t>
    </r>
    <r>
      <rPr>
        <b/>
        <sz val="11"/>
        <rFont val="Arial"/>
        <family val="2"/>
      </rPr>
      <t>CLOSED</t>
    </r>
  </si>
  <si>
    <t>EPAF Deadline</t>
  </si>
  <si>
    <r>
      <t xml:space="preserve">Presidents' Day
</t>
    </r>
    <r>
      <rPr>
        <sz val="11"/>
        <rFont val="Arial"/>
        <family val="2"/>
      </rPr>
      <t>BANK HOLIDAY</t>
    </r>
  </si>
  <si>
    <r>
      <rPr>
        <sz val="11"/>
        <rFont val="Arial"/>
        <family val="2"/>
      </rPr>
      <t>Memorial Day</t>
    </r>
    <r>
      <rPr>
        <b/>
        <sz val="11"/>
        <rFont val="Arial"/>
        <family val="2"/>
      </rPr>
      <t xml:space="preserve">
CLOSED</t>
    </r>
  </si>
  <si>
    <r>
      <rPr>
        <sz val="11"/>
        <rFont val="Arial"/>
        <family val="2"/>
      </rPr>
      <t>Juneteenth</t>
    </r>
    <r>
      <rPr>
        <b/>
        <sz val="11"/>
        <rFont val="Arial"/>
        <family val="2"/>
      </rPr>
      <t xml:space="preserve">
CLOSED</t>
    </r>
  </si>
  <si>
    <r>
      <rPr>
        <sz val="11"/>
        <rFont val="Arial"/>
        <family val="2"/>
      </rPr>
      <t>Independence Day</t>
    </r>
    <r>
      <rPr>
        <b/>
        <sz val="11"/>
        <rFont val="Arial"/>
        <family val="2"/>
      </rPr>
      <t xml:space="preserve">
CLOSED</t>
    </r>
  </si>
  <si>
    <r>
      <rPr>
        <sz val="11"/>
        <rFont val="Arial"/>
        <family val="2"/>
      </rPr>
      <t>Labor Day</t>
    </r>
    <r>
      <rPr>
        <b/>
        <sz val="11"/>
        <rFont val="Arial"/>
        <family val="2"/>
      </rPr>
      <t xml:space="preserve">
CLOSED</t>
    </r>
  </si>
  <si>
    <r>
      <rPr>
        <sz val="11"/>
        <color rgb="FF51488A"/>
        <rFont val="Arial"/>
        <family val="2"/>
      </rPr>
      <t>Columbus Day</t>
    </r>
    <r>
      <rPr>
        <sz val="11"/>
        <rFont val="Arial"/>
        <family val="2"/>
      </rPr>
      <t xml:space="preserve">
BANK HOLIDAY</t>
    </r>
  </si>
  <si>
    <r>
      <rPr>
        <sz val="11"/>
        <rFont val="Arial"/>
        <family val="2"/>
      </rPr>
      <t>Thanksgiving</t>
    </r>
    <r>
      <rPr>
        <b/>
        <sz val="11"/>
        <rFont val="Arial"/>
        <family val="2"/>
      </rPr>
      <t xml:space="preserve">
CLOSED</t>
    </r>
  </si>
  <si>
    <r>
      <rPr>
        <sz val="11"/>
        <rFont val="Arial"/>
        <family val="2"/>
      </rPr>
      <t>Holiday Closure</t>
    </r>
    <r>
      <rPr>
        <b/>
        <sz val="11"/>
        <rFont val="Arial"/>
        <family val="2"/>
      </rPr>
      <t xml:space="preserve">
CLOSED</t>
    </r>
  </si>
  <si>
    <r>
      <rPr>
        <sz val="11"/>
        <rFont val="Arial"/>
        <family val="2"/>
      </rPr>
      <t>Veteran's Day</t>
    </r>
    <r>
      <rPr>
        <b/>
        <sz val="11"/>
        <rFont val="Arial"/>
        <family val="2"/>
      </rPr>
      <t xml:space="preserve">
CLOSED</t>
    </r>
  </si>
  <si>
    <r>
      <rPr>
        <sz val="11"/>
        <rFont val="Arial"/>
        <family val="2"/>
      </rPr>
      <t>Christmas Day</t>
    </r>
    <r>
      <rPr>
        <b/>
        <sz val="11"/>
        <rFont val="Arial"/>
        <family val="2"/>
      </rPr>
      <t xml:space="preserve">
CLOSED</t>
    </r>
  </si>
  <si>
    <t>Document Deadline</t>
  </si>
  <si>
    <t>Spec Pay Day</t>
  </si>
  <si>
    <r>
      <t xml:space="preserve">
CBNC
</t>
    </r>
    <r>
      <rPr>
        <b/>
        <sz val="11"/>
        <color rgb="FFFF0000"/>
        <rFont val="Arial"/>
        <family val="2"/>
      </rPr>
      <t>No MCRs</t>
    </r>
  </si>
  <si>
    <r>
      <t xml:space="preserve">
CALC
</t>
    </r>
    <r>
      <rPr>
        <b/>
        <sz val="11"/>
        <color rgb="FFFF0000"/>
        <rFont val="Arial"/>
        <family val="2"/>
      </rPr>
      <t xml:space="preserve">No MCRs
</t>
    </r>
    <r>
      <rPr>
        <sz val="11"/>
        <rFont val="Arial"/>
        <family val="2"/>
      </rPr>
      <t>ACH File to US Bank</t>
    </r>
  </si>
  <si>
    <r>
      <rPr>
        <b/>
        <sz val="11"/>
        <rFont val="Arial"/>
        <family val="2"/>
      </rPr>
      <t xml:space="preserve">
CBNC
</t>
    </r>
    <r>
      <rPr>
        <b/>
        <sz val="11"/>
        <color rgb="FFFF0000"/>
        <rFont val="Arial"/>
        <family val="2"/>
      </rPr>
      <t>No MCRs</t>
    </r>
  </si>
  <si>
    <r>
      <t xml:space="preserve">
</t>
    </r>
    <r>
      <rPr>
        <b/>
        <sz val="11"/>
        <rFont val="Arial"/>
        <family val="2"/>
      </rPr>
      <t xml:space="preserve">CALC
</t>
    </r>
    <r>
      <rPr>
        <b/>
        <sz val="11"/>
        <color rgb="FFFF0000"/>
        <rFont val="Arial"/>
        <family val="2"/>
      </rPr>
      <t xml:space="preserve">No MCRs
</t>
    </r>
    <r>
      <rPr>
        <sz val="11"/>
        <rFont val="Arial"/>
        <family val="2"/>
      </rPr>
      <t>ACH File to US Bank</t>
    </r>
  </si>
  <si>
    <r>
      <rPr>
        <b/>
        <sz val="11"/>
        <rFont val="Arial"/>
        <family val="2"/>
      </rPr>
      <t xml:space="preserve">
CBNC</t>
    </r>
    <r>
      <rPr>
        <b/>
        <sz val="11"/>
        <color rgb="FFFF0000"/>
        <rFont val="Arial"/>
        <family val="2"/>
      </rPr>
      <t xml:space="preserve">
No MCRs</t>
    </r>
  </si>
  <si>
    <r>
      <rPr>
        <b/>
        <sz val="11"/>
        <rFont val="Arial"/>
        <family val="2"/>
      </rPr>
      <t xml:space="preserve">
CALC
</t>
    </r>
    <r>
      <rPr>
        <b/>
        <sz val="11"/>
        <color rgb="FFFF0000"/>
        <rFont val="Arial"/>
        <family val="2"/>
      </rPr>
      <t xml:space="preserve">No MCRs
</t>
    </r>
    <r>
      <rPr>
        <sz val="11"/>
        <rFont val="Arial"/>
        <family val="2"/>
      </rPr>
      <t>ACH File to US Bank</t>
    </r>
  </si>
  <si>
    <r>
      <rPr>
        <b/>
        <sz val="11"/>
        <color rgb="FF51488A"/>
        <rFont val="Arial"/>
        <family val="2"/>
      </rPr>
      <t>Spec Pay Day</t>
    </r>
    <r>
      <rPr>
        <sz val="11"/>
        <color rgb="FF51488A"/>
        <rFont val="Arial"/>
        <family val="2"/>
      </rPr>
      <t xml:space="preserve">
</t>
    </r>
    <r>
      <rPr>
        <b/>
        <sz val="11"/>
        <rFont val="Arial"/>
        <family val="2"/>
      </rPr>
      <t>CALC</t>
    </r>
    <r>
      <rPr>
        <sz val="11"/>
        <color rgb="FF51488A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>No MCRs</t>
    </r>
    <r>
      <rPr>
        <sz val="11"/>
        <color rgb="FF51488A"/>
        <rFont val="Arial"/>
        <family val="2"/>
      </rPr>
      <t xml:space="preserve">
</t>
    </r>
    <r>
      <rPr>
        <sz val="11"/>
        <rFont val="Arial"/>
        <family val="2"/>
      </rPr>
      <t>ACH File to US Bank</t>
    </r>
  </si>
  <si>
    <r>
      <rPr>
        <b/>
        <sz val="11"/>
        <color rgb="FF51488A"/>
        <rFont val="Arial"/>
        <family val="2"/>
      </rPr>
      <t>Spec Pay Day</t>
    </r>
    <r>
      <rPr>
        <b/>
        <sz val="11"/>
        <rFont val="Arial"/>
        <family val="2"/>
      </rPr>
      <t xml:space="preserve">
CALC
</t>
    </r>
    <r>
      <rPr>
        <b/>
        <sz val="11"/>
        <color rgb="FFFF0000"/>
        <rFont val="Arial"/>
        <family val="2"/>
      </rPr>
      <t xml:space="preserve">No MCRs
</t>
    </r>
    <r>
      <rPr>
        <sz val="11"/>
        <rFont val="Arial"/>
        <family val="2"/>
      </rPr>
      <t>ACH File to US Bank</t>
    </r>
  </si>
  <si>
    <r>
      <rPr>
        <b/>
        <sz val="11"/>
        <color rgb="FF51488A"/>
        <rFont val="Arial"/>
        <family val="2"/>
      </rPr>
      <t>Spec Pay Day</t>
    </r>
    <r>
      <rPr>
        <b/>
        <sz val="11"/>
        <color theme="1" tint="0.34998626667073579"/>
        <rFont val="Arial"/>
        <family val="2"/>
      </rPr>
      <t xml:space="preserve">
</t>
    </r>
    <r>
      <rPr>
        <b/>
        <sz val="11"/>
        <rFont val="Arial"/>
        <family val="2"/>
      </rPr>
      <t>CBNC</t>
    </r>
    <r>
      <rPr>
        <b/>
        <sz val="11"/>
        <color theme="1" tint="0.34998626667073579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>No MCRs</t>
    </r>
  </si>
  <si>
    <r>
      <rPr>
        <b/>
        <sz val="11"/>
        <color rgb="FF51488A"/>
        <rFont val="Arial"/>
        <family val="2"/>
      </rPr>
      <t>Spec Pay Day</t>
    </r>
    <r>
      <rPr>
        <b/>
        <sz val="11"/>
        <rFont val="Arial"/>
        <family val="2"/>
      </rPr>
      <t xml:space="preserve">
Document Deadline</t>
    </r>
  </si>
  <si>
    <r>
      <t xml:space="preserve">
</t>
    </r>
    <r>
      <rPr>
        <b/>
        <sz val="11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 xml:space="preserve">
</t>
    </r>
    <r>
      <rPr>
        <sz val="11"/>
        <color theme="9" tint="-0.249977111117893"/>
        <rFont val="Arial"/>
        <family val="2"/>
      </rPr>
      <t>DD MCRs</t>
    </r>
  </si>
  <si>
    <r>
      <t xml:space="preserve">
</t>
    </r>
    <r>
      <rPr>
        <b/>
        <sz val="11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 xml:space="preserve">
</t>
    </r>
    <r>
      <rPr>
        <sz val="11"/>
        <color theme="9" tint="-0.249977111117893"/>
        <rFont val="Arial"/>
        <family val="2"/>
      </rPr>
      <t>Paper &amp; DD MCRs</t>
    </r>
  </si>
  <si>
    <r>
      <t xml:space="preserve">Spec Pay Day MCRs
</t>
    </r>
    <r>
      <rPr>
        <sz val="11"/>
        <color theme="9" tint="-0.249977111117893"/>
        <rFont val="Arial"/>
        <family val="2"/>
      </rPr>
      <t>Paper &amp; DD MCRs</t>
    </r>
  </si>
  <si>
    <r>
      <t xml:space="preserve">Spec Pay Day
</t>
    </r>
    <r>
      <rPr>
        <sz val="11"/>
        <color theme="9" tint="-0.249977111117893"/>
        <rFont val="Arial"/>
        <family val="2"/>
      </rPr>
      <t>Paper &amp; DD MCRs</t>
    </r>
  </si>
  <si>
    <r>
      <t xml:space="preserve">Document Deadline
</t>
    </r>
    <r>
      <rPr>
        <sz val="11"/>
        <color theme="9" tint="-0.249977111117893"/>
        <rFont val="Arial"/>
        <family val="2"/>
      </rPr>
      <t xml:space="preserve">
DD MCRs</t>
    </r>
  </si>
  <si>
    <r>
      <t xml:space="preserve">
</t>
    </r>
    <r>
      <rPr>
        <sz val="11"/>
        <color theme="9" tint="-0.249977111117893"/>
        <rFont val="Arial"/>
        <family val="2"/>
      </rPr>
      <t>Paper &amp; DD MCRs</t>
    </r>
  </si>
  <si>
    <r>
      <t xml:space="preserve">Spec Pay Day MCRs
</t>
    </r>
    <r>
      <rPr>
        <b/>
        <sz val="11"/>
        <rFont val="Arial"/>
        <family val="2"/>
      </rPr>
      <t xml:space="preserve">Time Entry
</t>
    </r>
    <r>
      <rPr>
        <sz val="11"/>
        <color theme="9" tint="-0.249977111117893"/>
        <rFont val="Arial"/>
        <family val="2"/>
      </rPr>
      <t>Paper &amp; DD MCRs</t>
    </r>
  </si>
  <si>
    <r>
      <rPr>
        <b/>
        <sz val="11"/>
        <color rgb="FF51488A"/>
        <rFont val="Arial"/>
        <family val="2"/>
      </rPr>
      <t>Spec Pay Day</t>
    </r>
    <r>
      <rPr>
        <b/>
        <sz val="11"/>
        <rFont val="Arial"/>
        <family val="2"/>
      </rPr>
      <t xml:space="preserve">
Time Entry
</t>
    </r>
    <r>
      <rPr>
        <sz val="11"/>
        <color theme="9" tint="-0.249977111117893"/>
        <rFont val="Arial"/>
        <family val="2"/>
      </rPr>
      <t>Paper &amp; DD MCRs</t>
    </r>
  </si>
  <si>
    <r>
      <t xml:space="preserve">23 / 184
Pay Day
</t>
    </r>
    <r>
      <rPr>
        <sz val="11"/>
        <color theme="9" tint="-0.249977111117893"/>
        <rFont val="Arial"/>
        <family val="2"/>
      </rPr>
      <t>DD MCRs</t>
    </r>
  </si>
  <si>
    <r>
      <t xml:space="preserve">Spec Pay Day
</t>
    </r>
    <r>
      <rPr>
        <sz val="11"/>
        <color theme="9" tint="-0.249977111117893"/>
        <rFont val="Arial"/>
        <family val="2"/>
      </rPr>
      <t>DD MCRs</t>
    </r>
  </si>
  <si>
    <r>
      <t xml:space="preserve">Document Deadline
</t>
    </r>
    <r>
      <rPr>
        <sz val="11"/>
        <color theme="9" tint="-0.249977111117893"/>
        <rFont val="Arial"/>
        <family val="2"/>
      </rPr>
      <t>Paper &amp; DD MCRs</t>
    </r>
  </si>
  <si>
    <r>
      <t xml:space="preserve">EPAF Deadline
</t>
    </r>
    <r>
      <rPr>
        <sz val="11"/>
        <color theme="9" tint="-0.249977111117893"/>
        <rFont val="Arial"/>
        <family val="2"/>
      </rPr>
      <t>Paper &amp; DD MCRs</t>
    </r>
  </si>
  <si>
    <r>
      <t xml:space="preserve">
Time Entry
</t>
    </r>
    <r>
      <rPr>
        <sz val="11"/>
        <color theme="9" tint="-0.249977111117893"/>
        <rFont val="Arial"/>
        <family val="2"/>
      </rPr>
      <t xml:space="preserve">
Paper &amp; DD MCRs</t>
    </r>
  </si>
  <si>
    <r>
      <t xml:space="preserve">Spec Pay Day MCRs-2nd run
</t>
    </r>
    <r>
      <rPr>
        <b/>
        <sz val="11"/>
        <rFont val="Arial"/>
        <family val="2"/>
      </rPr>
      <t>Time Entry</t>
    </r>
    <r>
      <rPr>
        <b/>
        <sz val="11"/>
        <color rgb="FF51488A"/>
        <rFont val="Arial"/>
        <family val="2"/>
      </rPr>
      <t xml:space="preserve">
</t>
    </r>
    <r>
      <rPr>
        <sz val="11"/>
        <color theme="9" tint="-0.249977111117893"/>
        <rFont val="Arial"/>
        <family val="2"/>
      </rPr>
      <t>Paper &amp; DD MCRs</t>
    </r>
  </si>
  <si>
    <r>
      <t xml:space="preserve">20 / 160
Pay Day
</t>
    </r>
    <r>
      <rPr>
        <sz val="11"/>
        <color theme="9" tint="-0.249977111117893"/>
        <rFont val="Arial"/>
        <family val="2"/>
      </rPr>
      <t>DD MCRs</t>
    </r>
  </si>
  <si>
    <r>
      <t xml:space="preserve">EPAF Deadline
</t>
    </r>
    <r>
      <rPr>
        <sz val="11"/>
        <color theme="9" tint="-0.249977111117893"/>
        <rFont val="Arial"/>
        <family val="2"/>
      </rPr>
      <t>DD MCRs</t>
    </r>
  </si>
  <si>
    <r>
      <t xml:space="preserve">Spec Pay Day MCRs
</t>
    </r>
    <r>
      <rPr>
        <b/>
        <sz val="11"/>
        <rFont val="Arial"/>
        <family val="2"/>
      </rPr>
      <t xml:space="preserve">Time Entry
</t>
    </r>
    <r>
      <rPr>
        <sz val="11"/>
        <color theme="9" tint="-0.249977111117893"/>
        <rFont val="Arial"/>
        <family val="2"/>
      </rPr>
      <t>DD MCRs</t>
    </r>
  </si>
  <si>
    <r>
      <t xml:space="preserve">21 / 168
Pay Day
</t>
    </r>
    <r>
      <rPr>
        <sz val="11"/>
        <color theme="9" tint="-0.249977111117893"/>
        <rFont val="Arial"/>
        <family val="2"/>
      </rPr>
      <t>DD MCRs</t>
    </r>
  </si>
  <si>
    <r>
      <t xml:space="preserve">Spec Pay Day MCRs
</t>
    </r>
    <r>
      <rPr>
        <sz val="11"/>
        <color theme="9" tint="-0.249977111117893"/>
        <rFont val="Arial"/>
        <family val="2"/>
      </rPr>
      <t>DD MCRs</t>
    </r>
  </si>
  <si>
    <r>
      <t xml:space="preserve">
</t>
    </r>
    <r>
      <rPr>
        <b/>
        <sz val="11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 xml:space="preserve">
</t>
    </r>
  </si>
  <si>
    <r>
      <t xml:space="preserve">
Time Entry
</t>
    </r>
    <r>
      <rPr>
        <sz val="11"/>
        <color theme="9" tint="-0.249977111117893"/>
        <rFont val="Arial"/>
        <family val="2"/>
      </rPr>
      <t>DD MCRs</t>
    </r>
  </si>
  <si>
    <r>
      <rPr>
        <b/>
        <sz val="11"/>
        <color rgb="FF51488A"/>
        <rFont val="Arial"/>
        <family val="2"/>
      </rPr>
      <t>Spec Pay Day MCRs</t>
    </r>
    <r>
      <rPr>
        <b/>
        <sz val="11"/>
        <rFont val="Arial"/>
        <family val="2"/>
      </rPr>
      <t xml:space="preserve">
Time Entry
</t>
    </r>
    <r>
      <rPr>
        <sz val="11"/>
        <color theme="9" tint="-0.249977111117893"/>
        <rFont val="Arial"/>
        <family val="2"/>
      </rPr>
      <t>Paper &amp; DD MCRs</t>
    </r>
  </si>
  <si>
    <r>
      <t xml:space="preserve">22 / 176
Pay Day
</t>
    </r>
    <r>
      <rPr>
        <sz val="11"/>
        <color theme="9" tint="-0.249977111117893"/>
        <rFont val="Arial"/>
        <family val="2"/>
      </rPr>
      <t>DD MCRs</t>
    </r>
  </si>
  <si>
    <r>
      <t xml:space="preserve">Spec Pay Day
</t>
    </r>
    <r>
      <rPr>
        <sz val="11"/>
        <color theme="9" tint="-0.249977111117893"/>
        <rFont val="Arial"/>
        <family val="2"/>
      </rPr>
      <t xml:space="preserve">
Paper &amp; DD MCRs</t>
    </r>
  </si>
  <si>
    <r>
      <t xml:space="preserve">Document Deadline
</t>
    </r>
    <r>
      <rPr>
        <sz val="11"/>
        <color theme="9" tint="-0.249977111117893"/>
        <rFont val="Arial"/>
        <family val="2"/>
      </rPr>
      <t>DD MCRs</t>
    </r>
  </si>
  <si>
    <r>
      <t xml:space="preserve">
Time Entry
</t>
    </r>
    <r>
      <rPr>
        <sz val="11"/>
        <color theme="9" tint="-0.249977111117893"/>
        <rFont val="Arial"/>
        <family val="2"/>
      </rPr>
      <t>Paper &amp; DD MCRs</t>
    </r>
  </si>
  <si>
    <r>
      <rPr>
        <b/>
        <sz val="11"/>
        <color rgb="FF51488A"/>
        <rFont val="Arial"/>
        <family val="2"/>
      </rPr>
      <t>Spec Pay Day MCRs</t>
    </r>
    <r>
      <rPr>
        <b/>
        <sz val="11"/>
        <rFont val="Arial"/>
        <family val="2"/>
      </rPr>
      <t xml:space="preserve">
</t>
    </r>
    <r>
      <rPr>
        <sz val="11"/>
        <color theme="9" tint="-0.249977111117893"/>
        <rFont val="Arial"/>
        <family val="2"/>
      </rPr>
      <t>Paper &amp; DD MCRs</t>
    </r>
  </si>
  <si>
    <r>
      <t xml:space="preserve">Document Deadline
</t>
    </r>
    <r>
      <rPr>
        <sz val="11"/>
        <color theme="9" tint="-0.249977111117893"/>
        <rFont val="Arial"/>
        <family val="2"/>
      </rPr>
      <t xml:space="preserve">
Paper &amp; DD MCRs</t>
    </r>
  </si>
  <si>
    <r>
      <t xml:space="preserve">EPAF Deadline
</t>
    </r>
    <r>
      <rPr>
        <sz val="11"/>
        <color theme="9" tint="-0.249977111117893"/>
        <rFont val="Arial"/>
        <family val="2"/>
      </rPr>
      <t xml:space="preserve">
Paper &amp; DD MCRs</t>
    </r>
  </si>
  <si>
    <r>
      <rPr>
        <b/>
        <sz val="11"/>
        <color rgb="FF51488A"/>
        <rFont val="Arial"/>
        <family val="2"/>
      </rPr>
      <t>Spec Pay Day MCRs-2nd run</t>
    </r>
    <r>
      <rPr>
        <b/>
        <sz val="11"/>
        <rFont val="Arial"/>
        <family val="2"/>
      </rPr>
      <t xml:space="preserve">
Time Entry
</t>
    </r>
    <r>
      <rPr>
        <sz val="11"/>
        <color theme="9" tint="-0.249977111117893"/>
        <rFont val="Arial"/>
        <family val="2"/>
      </rPr>
      <t>DD MCRs</t>
    </r>
  </si>
  <si>
    <r>
      <t xml:space="preserve">Spec Pay Day
</t>
    </r>
    <r>
      <rPr>
        <sz val="11"/>
        <color theme="9" tint="-0.249977111117893"/>
        <rFont val="Arial"/>
        <family val="2"/>
      </rPr>
      <t xml:space="preserve">
DD MCRs</t>
    </r>
  </si>
  <si>
    <r>
      <t xml:space="preserve">Spec Pay Day MCRs
</t>
    </r>
    <r>
      <rPr>
        <sz val="11"/>
        <color theme="9" tint="-0.249977111117893"/>
        <rFont val="Arial"/>
        <family val="2"/>
      </rPr>
      <t xml:space="preserve">
Paper &amp; DD MCRs</t>
    </r>
  </si>
  <si>
    <r>
      <rPr>
        <b/>
        <sz val="11"/>
        <color rgb="FF51488A"/>
        <rFont val="Arial"/>
        <family val="2"/>
      </rPr>
      <t xml:space="preserve">Spec Pay Day MCRs
</t>
    </r>
    <r>
      <rPr>
        <sz val="11"/>
        <color theme="9" tint="-0.249977111117893"/>
        <rFont val="Arial"/>
        <family val="2"/>
      </rPr>
      <t>DD MCRs</t>
    </r>
  </si>
  <si>
    <r>
      <t xml:space="preserve">
Time Entry
</t>
    </r>
    <r>
      <rPr>
        <sz val="11"/>
        <color theme="9" tint="-0.249977111117893"/>
        <rFont val="Arial"/>
        <family val="2"/>
      </rPr>
      <t xml:space="preserve">
DD MCRs</t>
    </r>
  </si>
  <si>
    <r>
      <rPr>
        <b/>
        <sz val="11"/>
        <color rgb="FF51488A"/>
        <rFont val="Arial"/>
        <family val="2"/>
      </rPr>
      <t>Spec Pay Day</t>
    </r>
    <r>
      <rPr>
        <b/>
        <sz val="11"/>
        <rFont val="Arial"/>
        <family val="2"/>
      </rPr>
      <t xml:space="preserve">
Document Deadline
</t>
    </r>
    <r>
      <rPr>
        <sz val="11"/>
        <color theme="9" tint="-0.249977111117893"/>
        <rFont val="Arial"/>
        <family val="2"/>
      </rPr>
      <t xml:space="preserve">
Paper &amp; DD MCRs</t>
    </r>
  </si>
  <si>
    <r>
      <t xml:space="preserve">Spec Pay Day MCRs
</t>
    </r>
    <r>
      <rPr>
        <b/>
        <sz val="11"/>
        <rFont val="Arial"/>
        <family val="2"/>
      </rPr>
      <t>Time Entry</t>
    </r>
    <r>
      <rPr>
        <b/>
        <sz val="11"/>
        <color rgb="FF51488A"/>
        <rFont val="Arial"/>
        <family val="2"/>
      </rPr>
      <t xml:space="preserve">
</t>
    </r>
    <r>
      <rPr>
        <sz val="11"/>
        <color theme="9" tint="-0.249977111117893"/>
        <rFont val="Arial"/>
        <family val="2"/>
      </rPr>
      <t>Paper &amp; DD MCRs</t>
    </r>
  </si>
  <si>
    <t xml:space="preserve">
</t>
  </si>
  <si>
    <r>
      <t xml:space="preserve">
Tme Entry
</t>
    </r>
    <r>
      <rPr>
        <sz val="11"/>
        <color theme="9" tint="-0.249977111117893"/>
        <rFont val="Arial"/>
        <family val="2"/>
      </rPr>
      <t>Paper &amp; DD MCRs</t>
    </r>
  </si>
  <si>
    <r>
      <rPr>
        <b/>
        <sz val="11"/>
        <color rgb="FF51488A"/>
        <rFont val="Arial"/>
        <family val="2"/>
      </rPr>
      <t>Spec Pay Day</t>
    </r>
    <r>
      <rPr>
        <b/>
        <sz val="11"/>
        <rFont val="Arial"/>
        <family val="2"/>
      </rPr>
      <t xml:space="preserve">
20 / 160
Pay Day
</t>
    </r>
    <r>
      <rPr>
        <sz val="11"/>
        <color theme="9" tint="-0.249977111117893"/>
        <rFont val="Arial"/>
        <family val="2"/>
      </rPr>
      <t>DD MCRs</t>
    </r>
  </si>
  <si>
    <r>
      <rPr>
        <b/>
        <sz val="11"/>
        <color rgb="FF51488A"/>
        <rFont val="Arial"/>
        <family val="2"/>
      </rPr>
      <t>Spec Pay Day</t>
    </r>
    <r>
      <rPr>
        <b/>
        <sz val="11"/>
        <rFont val="Arial"/>
        <family val="2"/>
      </rPr>
      <t xml:space="preserve">
Document Deadline
</t>
    </r>
    <r>
      <rPr>
        <sz val="11"/>
        <color theme="9" tint="-0.249977111117893"/>
        <rFont val="Arial"/>
        <family val="2"/>
      </rPr>
      <t>Paper &amp; DD MCRs</t>
    </r>
  </si>
  <si>
    <r>
      <rPr>
        <b/>
        <sz val="11"/>
        <color rgb="FFFF0000"/>
        <rFont val="Arial"/>
        <family val="2"/>
      </rPr>
      <t>No DD MCRs</t>
    </r>
    <r>
      <rPr>
        <b/>
        <sz val="11"/>
        <rFont val="Arial"/>
        <family val="2"/>
      </rPr>
      <t xml:space="preserve">
23 / 184
Pay Day
</t>
    </r>
    <r>
      <rPr>
        <sz val="11"/>
        <color theme="9" tint="-0.249977111117893"/>
        <rFont val="Arial"/>
        <family val="2"/>
      </rPr>
      <t>Paper MCRs</t>
    </r>
  </si>
  <si>
    <r>
      <t xml:space="preserve">Spec Pay Day
</t>
    </r>
    <r>
      <rPr>
        <sz val="11"/>
        <color theme="9" tint="-0.249977111117893"/>
        <rFont val="Arial"/>
        <family val="2"/>
      </rPr>
      <t xml:space="preserve">
</t>
    </r>
  </si>
  <si>
    <r>
      <t xml:space="preserve">Spec Pay Day
</t>
    </r>
    <r>
      <rPr>
        <sz val="11"/>
        <color rgb="FFC00000"/>
        <rFont val="Arial"/>
        <family val="2"/>
      </rPr>
      <t>Paper &amp; DD MCRs</t>
    </r>
  </si>
  <si>
    <t xml:space="preserve">Document Deadline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</si>
</sst>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"/>
  </numFmts>
  <fonts count="30">
    <font>
      <sz val="11"/>
      <color theme="1" tint="0.24994659260841701"/>
      <name val="Lucida Sans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b/>
      <sz val="11"/>
      <color theme="0"/>
      <name val="Lucida Sans"/>
      <family val="2"/>
      <scheme val="minor"/>
    </font>
    <font>
      <b/>
      <sz val="14"/>
      <color theme="0"/>
      <name val="Lucida Sans"/>
      <family val="2"/>
      <scheme val="minor"/>
    </font>
    <font>
      <sz val="35"/>
      <color theme="4"/>
      <name val="Lucida Sans"/>
      <family val="2"/>
      <scheme val="minor"/>
    </font>
    <font>
      <sz val="11"/>
      <color theme="1" tint="0.34998626667073579"/>
      <name val="Lucida Sans"/>
      <family val="2"/>
      <scheme val="minor"/>
    </font>
    <font>
      <sz val="11"/>
      <color theme="4" tint="-0.24994659260841701"/>
      <name val="Lucida Sans"/>
      <family val="2"/>
      <scheme val="minor"/>
    </font>
    <font>
      <sz val="11"/>
      <color indexed="63"/>
      <name val="Lucida Sans"/>
      <family val="2"/>
      <scheme val="minor"/>
    </font>
    <font>
      <b/>
      <sz val="11"/>
      <color theme="1" tint="0.34998626667073579"/>
      <name val="Lucida Sans"/>
      <family val="2"/>
      <scheme val="minor"/>
    </font>
    <font>
      <sz val="11"/>
      <color theme="1" tint="0.24994659260841701"/>
      <name val="Lucida Sans"/>
      <family val="2"/>
      <scheme val="minor"/>
    </font>
    <font>
      <i/>
      <sz val="11"/>
      <color theme="1" tint="0.34998626667073579"/>
      <name val="Lucida Sans"/>
      <family val="2"/>
      <charset val="238"/>
      <scheme val="minor"/>
    </font>
    <font>
      <sz val="11"/>
      <color theme="1" tint="0.34998626667073579"/>
      <name val="Lucida Sans"/>
      <family val="2"/>
      <charset val="238"/>
      <scheme val="minor"/>
    </font>
    <font>
      <b/>
      <sz val="11"/>
      <color theme="1" tint="0.34998626667073579"/>
      <name val="Lucida Sans"/>
      <family val="2"/>
      <charset val="238"/>
      <scheme val="minor"/>
    </font>
    <font>
      <sz val="35"/>
      <color theme="1"/>
      <name val="Rockwell"/>
      <family val="1"/>
      <scheme val="major"/>
    </font>
    <font>
      <sz val="11"/>
      <color theme="1"/>
      <name val="Rockwell"/>
      <family val="1"/>
      <scheme val="major"/>
    </font>
    <font>
      <b/>
      <sz val="11"/>
      <color theme="1" tint="0.24994659260841701"/>
      <name val="Lucida Sans"/>
      <family val="2"/>
      <charset val="238"/>
      <scheme val="minor"/>
    </font>
    <font>
      <sz val="35"/>
      <color theme="0"/>
      <name val="Rockwell"/>
      <family val="1"/>
      <scheme val="major"/>
    </font>
    <font>
      <sz val="35"/>
      <color theme="0"/>
      <name val="Lucida Sans"/>
      <family val="2"/>
      <scheme val="minor"/>
    </font>
    <font>
      <sz val="11"/>
      <color theme="0"/>
      <name val="Lucida Sans"/>
      <family val="2"/>
      <scheme val="minor"/>
    </font>
    <font>
      <b/>
      <sz val="11"/>
      <color theme="1" tint="0.3499862666707357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51488A"/>
      <name val="Arial"/>
      <family val="2"/>
    </font>
    <font>
      <sz val="11"/>
      <color rgb="FF51488A"/>
      <name val="Arial"/>
      <family val="2"/>
    </font>
    <font>
      <b/>
      <sz val="11"/>
      <color rgb="FFFF0000"/>
      <name val="Arial"/>
      <family val="2"/>
    </font>
    <font>
      <sz val="11"/>
      <color theme="1" tint="0.24994659260841701"/>
      <name val="Arial"/>
      <family val="2"/>
    </font>
    <font>
      <b/>
      <sz val="11"/>
      <color theme="2" tint="-0.249977111117893"/>
      <name val="Arial"/>
      <family val="2"/>
    </font>
    <font>
      <sz val="11"/>
      <color theme="9" tint="-0.249977111117893"/>
      <name val="Arial"/>
      <family val="2"/>
    </font>
    <font>
      <sz val="11"/>
      <color rgb="FFC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A7BFE4"/>
        <bgColor indexed="64"/>
      </patternFill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n">
        <color theme="1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>
      <alignment vertical="top"/>
    </xf>
    <xf numFmtId="0" fontId="8" fillId="3" borderId="0" applyNumberFormat="0" applyBorder="0" applyAlignment="0" applyProtection="0"/>
    <xf numFmtId="0" fontId="7" fillId="0" borderId="3" applyNumberFormat="0" applyFill="0" applyProtection="0">
      <alignment horizontal="left" vertical="center" indent="1"/>
    </xf>
    <xf numFmtId="0" fontId="3" fillId="4" borderId="1" applyNumberFormat="0" applyAlignment="0" applyProtection="0"/>
    <xf numFmtId="0" fontId="4" fillId="5" borderId="2" applyNumberFormat="0" applyProtection="0">
      <alignment vertical="center"/>
    </xf>
    <xf numFmtId="0" fontId="5" fillId="0" borderId="0" applyFill="0" applyBorder="0" applyProtection="0">
      <alignment vertical="center"/>
    </xf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6" borderId="0" applyBorder="0" applyProtection="0">
      <alignment horizontal="left" vertical="top" wrapText="1" indent="1"/>
    </xf>
    <xf numFmtId="0" fontId="7" fillId="0" borderId="0" applyFill="0" applyProtection="0"/>
    <xf numFmtId="0" fontId="10" fillId="0" borderId="0" applyFill="0" applyProtection="0"/>
    <xf numFmtId="0" fontId="14" fillId="2" borderId="0">
      <alignment vertical="center"/>
    </xf>
    <xf numFmtId="0" fontId="15" fillId="0" borderId="4">
      <alignment horizontal="left" vertical="center" indent="1"/>
    </xf>
    <xf numFmtId="164" fontId="9" fillId="7" borderId="0">
      <alignment horizontal="left" wrapText="1" indent="1"/>
    </xf>
    <xf numFmtId="164" fontId="13" fillId="0" borderId="0">
      <alignment horizontal="left" indent="1"/>
    </xf>
    <xf numFmtId="0" fontId="12" fillId="0" borderId="0" applyAlignment="0">
      <alignment horizontal="left"/>
    </xf>
  </cellStyleXfs>
  <cellXfs count="118">
    <xf numFmtId="0" fontId="0" fillId="0" borderId="0" xfId="0">
      <alignment vertical="top"/>
    </xf>
    <xf numFmtId="0" fontId="0" fillId="2" borderId="0" xfId="0" applyFill="1">
      <alignment vertical="top"/>
    </xf>
    <xf numFmtId="0" fontId="2" fillId="0" borderId="0" xfId="0" applyFont="1">
      <alignment vertical="top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right"/>
    </xf>
    <xf numFmtId="0" fontId="15" fillId="0" borderId="4" xfId="15">
      <alignment horizontal="left" vertical="center" indent="1"/>
    </xf>
    <xf numFmtId="0" fontId="16" fillId="0" borderId="0" xfId="13" applyFont="1" applyAlignment="1">
      <alignment horizontal="right"/>
    </xf>
    <xf numFmtId="164" fontId="11" fillId="8" borderId="5" xfId="0" applyNumberFormat="1" applyFont="1" applyFill="1" applyBorder="1" applyAlignment="1">
      <alignment horizontal="left" indent="1"/>
    </xf>
    <xf numFmtId="0" fontId="9" fillId="8" borderId="8" xfId="11" applyFill="1" applyBorder="1" applyAlignment="1">
      <alignment vertical="top" wrapText="1"/>
    </xf>
    <xf numFmtId="0" fontId="12" fillId="0" borderId="0" xfId="18" applyAlignment="1">
      <alignment horizontal="left"/>
    </xf>
    <xf numFmtId="0" fontId="16" fillId="0" borderId="0" xfId="13" applyFont="1" applyAlignment="1">
      <alignment horizontal="right" vertical="top"/>
    </xf>
    <xf numFmtId="0" fontId="12" fillId="0" borderId="0" xfId="18" applyAlignment="1">
      <alignment horizontal="left" vertical="top"/>
    </xf>
    <xf numFmtId="0" fontId="5" fillId="9" borderId="0" xfId="5" applyFill="1" applyBorder="1" applyAlignment="1">
      <alignment horizontal="left" vertical="center"/>
    </xf>
    <xf numFmtId="0" fontId="7" fillId="9" borderId="0" xfId="2" applyFill="1" applyBorder="1" applyAlignment="1">
      <alignment vertical="center"/>
    </xf>
    <xf numFmtId="0" fontId="14" fillId="11" borderId="0" xfId="14" applyFill="1">
      <alignment vertical="center"/>
    </xf>
    <xf numFmtId="0" fontId="5" fillId="11" borderId="0" xfId="5" applyFill="1" applyBorder="1" applyAlignment="1">
      <alignment horizontal="left" vertical="center"/>
    </xf>
    <xf numFmtId="0" fontId="7" fillId="11" borderId="0" xfId="2" applyFill="1" applyBorder="1" applyAlignment="1">
      <alignment vertical="center"/>
    </xf>
    <xf numFmtId="0" fontId="5" fillId="11" borderId="0" xfId="5" applyFill="1" applyAlignment="1">
      <alignment horizontal="left" vertical="center"/>
    </xf>
    <xf numFmtId="0" fontId="14" fillId="12" borderId="0" xfId="14" applyFill="1">
      <alignment vertical="center"/>
    </xf>
    <xf numFmtId="0" fontId="5" fillId="12" borderId="0" xfId="5" applyFill="1" applyBorder="1" applyAlignment="1">
      <alignment horizontal="left" vertical="center"/>
    </xf>
    <xf numFmtId="0" fontId="7" fillId="12" borderId="0" xfId="2" applyFill="1" applyBorder="1" applyAlignment="1">
      <alignment vertical="center"/>
    </xf>
    <xf numFmtId="0" fontId="5" fillId="12" borderId="0" xfId="5" applyFill="1" applyBorder="1" applyAlignment="1">
      <alignment horizontal="right" vertical="center"/>
    </xf>
    <xf numFmtId="0" fontId="14" fillId="13" borderId="0" xfId="14" applyFill="1">
      <alignment vertical="center"/>
    </xf>
    <xf numFmtId="0" fontId="5" fillId="13" borderId="0" xfId="5" applyFill="1" applyBorder="1" applyAlignment="1">
      <alignment horizontal="left" vertical="center"/>
    </xf>
    <xf numFmtId="0" fontId="7" fillId="13" borderId="0" xfId="2" applyFill="1" applyBorder="1" applyAlignment="1">
      <alignment vertical="center"/>
    </xf>
    <xf numFmtId="0" fontId="5" fillId="13" borderId="0" xfId="5" applyFill="1" applyBorder="1" applyAlignment="1">
      <alignment horizontal="right" vertical="center"/>
    </xf>
    <xf numFmtId="0" fontId="14" fillId="9" borderId="0" xfId="14" applyFill="1">
      <alignment vertical="center"/>
    </xf>
    <xf numFmtId="0" fontId="5" fillId="9" borderId="0" xfId="5" applyFill="1" applyBorder="1" applyAlignment="1">
      <alignment horizontal="right" vertical="center"/>
    </xf>
    <xf numFmtId="0" fontId="14" fillId="14" borderId="0" xfId="14" applyFill="1">
      <alignment vertical="center"/>
    </xf>
    <xf numFmtId="0" fontId="5" fillId="14" borderId="0" xfId="5" applyFill="1" applyBorder="1" applyAlignment="1">
      <alignment horizontal="left" vertical="center"/>
    </xf>
    <xf numFmtId="0" fontId="7" fillId="14" borderId="0" xfId="2" applyFill="1" applyBorder="1" applyAlignment="1">
      <alignment vertical="center"/>
    </xf>
    <xf numFmtId="0" fontId="5" fillId="14" borderId="0" xfId="5" applyFill="1" applyBorder="1" applyAlignment="1">
      <alignment horizontal="right" vertical="center"/>
    </xf>
    <xf numFmtId="0" fontId="17" fillId="10" borderId="0" xfId="14" applyFont="1" applyFill="1">
      <alignment vertical="center"/>
    </xf>
    <xf numFmtId="0" fontId="18" fillId="10" borderId="0" xfId="5" applyFont="1" applyFill="1" applyBorder="1" applyAlignment="1">
      <alignment horizontal="left" vertical="center"/>
    </xf>
    <xf numFmtId="0" fontId="19" fillId="10" borderId="0" xfId="2" applyFont="1" applyFill="1" applyBorder="1" applyAlignment="1">
      <alignment vertical="center"/>
    </xf>
    <xf numFmtId="0" fontId="18" fillId="10" borderId="0" xfId="5" applyFont="1" applyFill="1" applyBorder="1" applyAlignment="1">
      <alignment horizontal="right" vertical="center"/>
    </xf>
    <xf numFmtId="0" fontId="14" fillId="15" borderId="0" xfId="14" applyFill="1">
      <alignment vertical="center"/>
    </xf>
    <xf numFmtId="0" fontId="5" fillId="15" borderId="0" xfId="5" applyFill="1" applyBorder="1" applyAlignment="1">
      <alignment horizontal="left" vertical="center"/>
    </xf>
    <xf numFmtId="0" fontId="7" fillId="15" borderId="0" xfId="2" applyFill="1" applyBorder="1" applyAlignment="1">
      <alignment vertical="center"/>
    </xf>
    <xf numFmtId="0" fontId="5" fillId="15" borderId="0" xfId="5" applyFill="1" applyBorder="1" applyAlignment="1">
      <alignment horizontal="right" vertical="center"/>
    </xf>
    <xf numFmtId="0" fontId="14" fillId="16" borderId="0" xfId="14" applyFill="1">
      <alignment vertical="center"/>
    </xf>
    <xf numFmtId="0" fontId="5" fillId="16" borderId="0" xfId="5" applyFill="1" applyBorder="1" applyAlignment="1">
      <alignment horizontal="left" vertical="center"/>
    </xf>
    <xf numFmtId="0" fontId="7" fillId="16" borderId="0" xfId="2" applyFill="1" applyBorder="1" applyAlignment="1">
      <alignment vertical="center"/>
    </xf>
    <xf numFmtId="0" fontId="5" fillId="16" borderId="0" xfId="5" applyFill="1" applyBorder="1" applyAlignment="1">
      <alignment horizontal="right" vertical="center"/>
    </xf>
    <xf numFmtId="0" fontId="14" fillId="17" borderId="0" xfId="14" applyFill="1">
      <alignment vertical="center"/>
    </xf>
    <xf numFmtId="0" fontId="5" fillId="17" borderId="0" xfId="5" applyFill="1" applyBorder="1" applyAlignment="1">
      <alignment horizontal="left" vertical="center"/>
    </xf>
    <xf numFmtId="0" fontId="7" fillId="17" borderId="0" xfId="2" applyFill="1" applyBorder="1" applyAlignment="1">
      <alignment vertical="center"/>
    </xf>
    <xf numFmtId="0" fontId="5" fillId="17" borderId="0" xfId="5" applyFill="1" applyBorder="1" applyAlignment="1">
      <alignment horizontal="right" vertical="center"/>
    </xf>
    <xf numFmtId="0" fontId="5" fillId="18" borderId="0" xfId="5" applyFill="1" applyBorder="1" applyAlignment="1">
      <alignment horizontal="left" vertical="center"/>
    </xf>
    <xf numFmtId="0" fontId="7" fillId="18" borderId="0" xfId="2" applyFill="1" applyBorder="1" applyAlignment="1">
      <alignment vertical="center"/>
    </xf>
    <xf numFmtId="0" fontId="5" fillId="18" borderId="0" xfId="5" applyFill="1" applyBorder="1" applyAlignment="1">
      <alignment horizontal="right" vertical="center"/>
    </xf>
    <xf numFmtId="0" fontId="5" fillId="19" borderId="0" xfId="5" applyFill="1" applyBorder="1" applyAlignment="1">
      <alignment horizontal="left" vertical="center"/>
    </xf>
    <xf numFmtId="0" fontId="7" fillId="19" borderId="0" xfId="2" applyFill="1" applyBorder="1" applyAlignment="1">
      <alignment vertical="center"/>
    </xf>
    <xf numFmtId="0" fontId="5" fillId="19" borderId="0" xfId="5" applyFill="1" applyBorder="1" applyAlignment="1">
      <alignment horizontal="right" vertical="center"/>
    </xf>
    <xf numFmtId="0" fontId="17" fillId="18" borderId="0" xfId="14" applyFont="1" applyFill="1">
      <alignment vertical="center"/>
    </xf>
    <xf numFmtId="0" fontId="14" fillId="20" borderId="0" xfId="14" applyFill="1">
      <alignment vertical="center"/>
    </xf>
    <xf numFmtId="0" fontId="5" fillId="20" borderId="0" xfId="5" applyFill="1" applyBorder="1" applyAlignment="1">
      <alignment horizontal="left" vertical="center"/>
    </xf>
    <xf numFmtId="0" fontId="7" fillId="20" borderId="0" xfId="2" applyFill="1" applyBorder="1" applyAlignment="1">
      <alignment vertical="center"/>
    </xf>
    <xf numFmtId="0" fontId="5" fillId="20" borderId="0" xfId="5" applyFill="1" applyBorder="1" applyAlignment="1">
      <alignment horizontal="right" vertical="center"/>
    </xf>
    <xf numFmtId="0" fontId="17" fillId="19" borderId="0" xfId="14" applyFont="1" applyFill="1">
      <alignment vertical="center"/>
    </xf>
    <xf numFmtId="164" fontId="20" fillId="0" borderId="0" xfId="17" applyFont="1">
      <alignment horizontal="left" indent="1"/>
    </xf>
    <xf numFmtId="164" fontId="20" fillId="0" borderId="0" xfId="17" applyFont="1" applyAlignment="1">
      <alignment horizontal="center" vertical="top"/>
    </xf>
    <xf numFmtId="164" fontId="20" fillId="7" borderId="0" xfId="16" applyFont="1">
      <alignment horizontal="left" wrapText="1" indent="1"/>
    </xf>
    <xf numFmtId="164" fontId="21" fillId="0" borderId="0" xfId="17" applyFont="1">
      <alignment horizontal="left" indent="1"/>
    </xf>
    <xf numFmtId="164" fontId="21" fillId="0" borderId="0" xfId="17" applyFont="1" applyAlignment="1">
      <alignment horizontal="center" vertical="top"/>
    </xf>
    <xf numFmtId="164" fontId="21" fillId="0" borderId="0" xfId="16" applyFont="1" applyFill="1">
      <alignment horizontal="left" wrapText="1" indent="1"/>
    </xf>
    <xf numFmtId="164" fontId="20" fillId="0" borderId="0" xfId="16" applyFont="1" applyFill="1" applyAlignment="1">
      <alignment horizontal="center" vertical="top" wrapText="1"/>
    </xf>
    <xf numFmtId="164" fontId="23" fillId="0" borderId="0" xfId="16" applyFont="1" applyFill="1" applyAlignment="1">
      <alignment horizontal="center" vertical="top" wrapText="1"/>
    </xf>
    <xf numFmtId="164" fontId="21" fillId="0" borderId="0" xfId="16" applyFont="1" applyFill="1" applyAlignment="1">
      <alignment horizontal="center" vertical="top" wrapText="1"/>
    </xf>
    <xf numFmtId="164" fontId="21" fillId="22" borderId="0" xfId="16" applyFont="1" applyFill="1">
      <alignment horizontal="left" wrapText="1" indent="1"/>
    </xf>
    <xf numFmtId="164" fontId="20" fillId="22" borderId="0" xfId="16" applyFont="1" applyFill="1" applyAlignment="1">
      <alignment horizontal="center" vertical="top" wrapText="1"/>
    </xf>
    <xf numFmtId="164" fontId="21" fillId="22" borderId="0" xfId="17" applyFont="1" applyFill="1">
      <alignment horizontal="left" indent="1"/>
    </xf>
    <xf numFmtId="164" fontId="21" fillId="22" borderId="0" xfId="17" applyFont="1" applyFill="1" applyAlignment="1">
      <alignment horizontal="center" vertical="top"/>
    </xf>
    <xf numFmtId="164" fontId="20" fillId="22" borderId="0" xfId="17" applyFont="1" applyFill="1" applyAlignment="1">
      <alignment horizontal="center" vertical="top"/>
    </xf>
    <xf numFmtId="164" fontId="9" fillId="0" borderId="0" xfId="16" applyFill="1">
      <alignment horizontal="left" wrapText="1" indent="1"/>
    </xf>
    <xf numFmtId="164" fontId="20" fillId="0" borderId="0" xfId="16" applyFont="1" applyFill="1">
      <alignment horizontal="left" wrapText="1" indent="1"/>
    </xf>
    <xf numFmtId="0" fontId="26" fillId="0" borderId="0" xfId="0" applyFont="1">
      <alignment vertical="top"/>
    </xf>
    <xf numFmtId="164" fontId="20" fillId="22" borderId="0" xfId="17" applyFont="1" applyFill="1">
      <alignment horizontal="left" indent="1"/>
    </xf>
    <xf numFmtId="164" fontId="20" fillId="22" borderId="0" xfId="16" applyFont="1" applyFill="1">
      <alignment horizontal="left" wrapText="1" indent="1"/>
    </xf>
    <xf numFmtId="164" fontId="22" fillId="0" borderId="0" xfId="17" applyFont="1" applyAlignment="1">
      <alignment horizontal="center" vertical="top" wrapText="1"/>
    </xf>
    <xf numFmtId="164" fontId="21" fillId="22" borderId="0" xfId="16" applyFont="1" applyFill="1" applyAlignment="1">
      <alignment horizontal="center" vertical="top" wrapText="1"/>
    </xf>
    <xf numFmtId="164" fontId="27" fillId="0" borderId="0" xfId="16" applyFont="1" applyFill="1">
      <alignment horizontal="left" wrapText="1" indent="1"/>
    </xf>
    <xf numFmtId="164" fontId="27" fillId="0" borderId="0" xfId="17" applyFont="1">
      <alignment horizontal="left" indent="1"/>
    </xf>
    <xf numFmtId="0" fontId="15" fillId="0" borderId="0" xfId="15" applyBorder="1">
      <alignment horizontal="left" vertical="center" indent="1"/>
    </xf>
    <xf numFmtId="164" fontId="21" fillId="21" borderId="11" xfId="17" applyFont="1" applyFill="1" applyBorder="1">
      <alignment horizontal="left" indent="1"/>
    </xf>
    <xf numFmtId="164" fontId="22" fillId="21" borderId="12" xfId="17" applyFont="1" applyFill="1" applyBorder="1" applyAlignment="1">
      <alignment horizontal="center" vertical="top" wrapText="1"/>
    </xf>
    <xf numFmtId="164" fontId="21" fillId="0" borderId="11" xfId="16" applyFont="1" applyFill="1" applyBorder="1">
      <alignment horizontal="left" wrapText="1" indent="1"/>
    </xf>
    <xf numFmtId="164" fontId="21" fillId="0" borderId="11" xfId="17" applyFont="1" applyBorder="1">
      <alignment horizontal="left" indent="1"/>
    </xf>
    <xf numFmtId="164" fontId="24" fillId="0" borderId="12" xfId="16" applyFont="1" applyFill="1" applyBorder="1" applyAlignment="1">
      <alignment horizontal="center" vertical="top" wrapText="1"/>
    </xf>
    <xf numFmtId="164" fontId="20" fillId="0" borderId="12" xfId="16" applyFont="1" applyFill="1" applyBorder="1" applyAlignment="1">
      <alignment horizontal="center" vertical="top" wrapText="1"/>
    </xf>
    <xf numFmtId="164" fontId="23" fillId="0" borderId="12" xfId="16" applyFont="1" applyFill="1" applyBorder="1" applyAlignment="1">
      <alignment horizontal="center" vertical="top" wrapText="1"/>
    </xf>
    <xf numFmtId="164" fontId="24" fillId="0" borderId="13" xfId="16" applyFont="1" applyFill="1" applyBorder="1" applyAlignment="1">
      <alignment horizontal="center" vertical="top" wrapText="1"/>
    </xf>
    <xf numFmtId="164" fontId="20" fillId="0" borderId="13" xfId="16" applyFont="1" applyFill="1" applyBorder="1" applyAlignment="1">
      <alignment horizontal="center" vertical="top" wrapText="1"/>
    </xf>
    <xf numFmtId="164" fontId="23" fillId="0" borderId="13" xfId="16" applyFont="1" applyFill="1" applyBorder="1" applyAlignment="1">
      <alignment horizontal="center" vertical="top" wrapText="1"/>
    </xf>
    <xf numFmtId="164" fontId="11" fillId="8" borderId="14" xfId="0" applyNumberFormat="1" applyFont="1" applyFill="1" applyBorder="1" applyAlignment="1">
      <alignment horizontal="left" indent="1"/>
    </xf>
    <xf numFmtId="164" fontId="21" fillId="0" borderId="12" xfId="17" applyFont="1" applyBorder="1" applyAlignment="1">
      <alignment horizontal="center" vertical="top" wrapText="1"/>
    </xf>
    <xf numFmtId="164" fontId="21" fillId="0" borderId="12" xfId="17" applyFont="1" applyBorder="1" applyAlignment="1">
      <alignment horizontal="center" vertical="top"/>
    </xf>
    <xf numFmtId="164" fontId="21" fillId="21" borderId="11" xfId="16" applyFont="1" applyFill="1" applyBorder="1">
      <alignment horizontal="left" wrapText="1" indent="1"/>
    </xf>
    <xf numFmtId="164" fontId="21" fillId="21" borderId="12" xfId="17" applyFont="1" applyFill="1" applyBorder="1" applyAlignment="1">
      <alignment horizontal="center" vertical="top" wrapText="1"/>
    </xf>
    <xf numFmtId="164" fontId="21" fillId="0" borderId="12" xfId="16" applyFont="1" applyFill="1" applyBorder="1" applyAlignment="1">
      <alignment horizontal="center" vertical="top" wrapText="1"/>
    </xf>
    <xf numFmtId="164" fontId="23" fillId="0" borderId="15" xfId="16" applyFont="1" applyFill="1" applyBorder="1" applyAlignment="1">
      <alignment horizontal="center" vertical="top" wrapText="1"/>
    </xf>
    <xf numFmtId="164" fontId="11" fillId="8" borderId="6" xfId="0" applyNumberFormat="1" applyFont="1" applyFill="1" applyBorder="1" applyAlignment="1">
      <alignment horizontal="left" indent="1"/>
    </xf>
    <xf numFmtId="0" fontId="9" fillId="8" borderId="9" xfId="11" applyFill="1" applyBorder="1" applyAlignment="1">
      <alignment vertical="top" wrapText="1"/>
    </xf>
    <xf numFmtId="164" fontId="21" fillId="0" borderId="13" xfId="16" applyFont="1" applyFill="1" applyBorder="1" applyAlignment="1">
      <alignment horizontal="center" vertical="top" wrapText="1"/>
    </xf>
    <xf numFmtId="164" fontId="21" fillId="0" borderId="12" xfId="17" applyFont="1" applyBorder="1">
      <alignment horizontal="left" indent="1"/>
    </xf>
    <xf numFmtId="0" fontId="0" fillId="0" borderId="12" xfId="0" applyBorder="1">
      <alignment vertical="top"/>
    </xf>
    <xf numFmtId="164" fontId="21" fillId="21" borderId="13" xfId="17" applyFont="1" applyFill="1" applyBorder="1" applyAlignment="1">
      <alignment horizontal="center" vertical="top" wrapText="1"/>
    </xf>
    <xf numFmtId="164" fontId="20" fillId="0" borderId="12" xfId="17" applyFont="1" applyBorder="1" applyAlignment="1">
      <alignment horizontal="center" vertical="top"/>
    </xf>
    <xf numFmtId="164" fontId="22" fillId="0" borderId="12" xfId="17" applyFont="1" applyBorder="1" applyAlignment="1">
      <alignment horizontal="center" vertical="top" wrapText="1"/>
    </xf>
    <xf numFmtId="164" fontId="23" fillId="0" borderId="12" xfId="17" applyFont="1" applyBorder="1" applyAlignment="1">
      <alignment horizontal="center" vertical="top" wrapText="1"/>
    </xf>
    <xf numFmtId="164" fontId="21" fillId="0" borderId="16" xfId="16" applyFont="1" applyFill="1" applyBorder="1">
      <alignment horizontal="left" wrapText="1" indent="1"/>
    </xf>
    <xf numFmtId="164" fontId="21" fillId="0" borderId="13" xfId="17" applyFont="1" applyBorder="1" applyAlignment="1">
      <alignment horizontal="center" vertical="top"/>
    </xf>
    <xf numFmtId="0" fontId="0" fillId="8" borderId="0" xfId="0" applyFill="1">
      <alignment vertical="top"/>
    </xf>
    <xf numFmtId="0" fontId="0" fillId="8" borderId="7" xfId="0" applyFill="1" applyBorder="1">
      <alignment vertical="top"/>
    </xf>
    <xf numFmtId="0" fontId="0" fillId="8" borderId="9" xfId="0" applyFill="1" applyBorder="1">
      <alignment vertical="top"/>
    </xf>
    <xf numFmtId="0" fontId="0" fillId="8" borderId="10" xfId="0" applyFill="1" applyBorder="1">
      <alignment vertical="top"/>
    </xf>
    <xf numFmtId="0" fontId="15" fillId="0" borderId="4" xfId="15" applyAlignment="1">
      <alignment horizontal="center" vertical="center"/>
    </xf>
    <xf numFmtId="0" fontId="0" fillId="8" borderId="6" xfId="0" applyFill="1" applyBorder="1">
      <alignment vertical="top"/>
    </xf>
  </cellXfs>
  <cellStyles count="19">
    <cellStyle name="40% - Accent1" xfId="1" builtinId="31" customBuiltin="1"/>
    <cellStyle name="Accent1" xfId="3" builtinId="29" customBuiltin="1"/>
    <cellStyle name="Accent5" xfId="4" builtinId="45" customBuiltin="1"/>
    <cellStyle name="Banded" xfId="16" xr:uid="{372A1842-8DB4-4B05-A4F9-194B0B56EABA}"/>
    <cellStyle name="Comma" xfId="6" builtinId="3" customBuiltin="1"/>
    <cellStyle name="Comma [0]" xfId="7" builtinId="6" customBuiltin="1"/>
    <cellStyle name="Currency" xfId="8" builtinId="4" customBuiltin="1"/>
    <cellStyle name="Currency [0]" xfId="9" builtinId="7" customBuiltin="1"/>
    <cellStyle name="Day" xfId="17" xr:uid="{CB09B5E3-8995-4BCC-99D7-4E3B52C29B71}"/>
    <cellStyle name="Day-Name" xfId="15" xr:uid="{F4C59F2B-B807-4231-B5C0-B51F441FA314}"/>
    <cellStyle name="Heading 1" xfId="2" builtinId="16" customBuiltin="1"/>
    <cellStyle name="Heading 2" xfId="12" builtinId="17" customBuiltin="1"/>
    <cellStyle name="Heading 3" xfId="13" builtinId="18" customBuiltin="1"/>
    <cellStyle name="Heading 4" xfId="11" builtinId="19" customBuiltin="1"/>
    <cellStyle name="Month" xfId="14" xr:uid="{0620BD55-CC6D-4E32-846C-ED1E5CA86C76}"/>
    <cellStyle name="Normal" xfId="0" builtinId="0" customBuiltin="1"/>
    <cellStyle name="Percent" xfId="10" builtinId="5" customBuiltin="1"/>
    <cellStyle name="Settings Entry" xfId="18" xr:uid="{8F0303C9-060A-4378-B3BA-99408B995F90}"/>
    <cellStyle name="Title" xfId="5" builtinId="15" customBuiltin="1"/>
  </cellStyles>
  <dxfs count="40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51488A"/>
      <color rgb="FF99CCFF"/>
      <color rgb="FFA7B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  <pageSetUpPr autoPageBreaks="0" fitToPage="1"/>
  </sheetPr>
  <dimension ref="A1:K14"/>
  <sheetViews>
    <sheetView showGridLines="0" tabSelected="1" zoomScaleNormal="100" workbookViewId="0">
      <selection activeCell="E9" sqref="E9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2.77734375" customWidth="1"/>
    <col min="11" max="11" width="13.77734375" customWidth="1"/>
  </cols>
  <sheetData>
    <row r="1" spans="1:11" s="1" customFormat="1" ht="60" customHeight="1">
      <c r="A1"/>
      <c r="B1" s="14" t="str">
        <f>"January "&amp;CalendarYear</f>
        <v>January 2025</v>
      </c>
      <c r="C1" s="15"/>
      <c r="D1" s="15"/>
      <c r="E1" s="16"/>
      <c r="F1" s="16"/>
      <c r="G1" s="16"/>
      <c r="H1" s="17"/>
    </row>
    <row r="2" spans="1:11" s="2" customFormat="1" ht="21.75" customHeight="1">
      <c r="A2"/>
      <c r="B2" s="5" t="str">
        <f>WeekStart</f>
        <v>SUNDAY</v>
      </c>
      <c r="C2" s="5" t="str">
        <f t="shared" ref="C2:H2" si="0">UPPER(TEXT(C3,"dddd"))</f>
        <v>MONDAY</v>
      </c>
      <c r="D2" s="5" t="str">
        <f>UPPER(TEXT(D3,"dddd"))</f>
        <v>TUESDAY</v>
      </c>
      <c r="E2" s="83" t="str">
        <f t="shared" si="0"/>
        <v>WEDNESDAY</v>
      </c>
      <c r="F2" s="83" t="str">
        <f t="shared" si="0"/>
        <v>THURSDAY</v>
      </c>
      <c r="G2" s="83" t="str">
        <f t="shared" si="0"/>
        <v>FRIDAY</v>
      </c>
      <c r="H2" s="5" t="str">
        <f t="shared" si="0"/>
        <v>SATURDAY</v>
      </c>
      <c r="J2" s="116" t="s">
        <v>4</v>
      </c>
      <c r="K2" s="116"/>
    </row>
    <row r="3" spans="1:11" s="3" customFormat="1" ht="19.5" customHeight="1">
      <c r="A3"/>
      <c r="B3" s="60">
        <f t="array" ref="B3:H3">DaysAndWeeks+DATE(CalendarYear,1,1)-WEEKDAY(DATE(CalendarYear,1,1),(WeekStart="Monday")+1)+1</f>
        <v>45655</v>
      </c>
      <c r="C3" s="63">
        <v>45656</v>
      </c>
      <c r="D3" s="63">
        <v>45657</v>
      </c>
      <c r="E3" s="84">
        <v>45658</v>
      </c>
      <c r="F3" s="87">
        <v>45659</v>
      </c>
      <c r="G3" s="87">
        <v>45660</v>
      </c>
      <c r="H3" s="71">
        <v>45661</v>
      </c>
      <c r="J3" s="6" t="s">
        <v>2</v>
      </c>
      <c r="K3" s="9">
        <v>2025</v>
      </c>
    </row>
    <row r="4" spans="1:11" ht="57.95" customHeight="1">
      <c r="B4" s="61"/>
      <c r="C4" s="79"/>
      <c r="D4" s="64"/>
      <c r="E4" s="85" t="s">
        <v>5</v>
      </c>
      <c r="F4" s="88" t="s">
        <v>31</v>
      </c>
      <c r="G4" s="88" t="s">
        <v>32</v>
      </c>
      <c r="H4" s="72"/>
      <c r="J4" s="10" t="s">
        <v>3</v>
      </c>
      <c r="K4" s="11" t="s">
        <v>0</v>
      </c>
    </row>
    <row r="5" spans="1:11" s="3" customFormat="1" ht="19.5" customHeight="1">
      <c r="A5"/>
      <c r="B5" s="69">
        <f t="array" ref="B5:H5">DaysAndWeeks+DATE(CalendarYear,1,1)-WEEKDAY(DATE(CalendarYear,1,1),(WeekStart="Monday")+1)+8</f>
        <v>45662</v>
      </c>
      <c r="C5" s="86">
        <v>45663</v>
      </c>
      <c r="D5" s="86">
        <v>45664</v>
      </c>
      <c r="E5" s="86">
        <v>45665</v>
      </c>
      <c r="F5" s="86">
        <v>45666</v>
      </c>
      <c r="G5" s="86">
        <v>45667</v>
      </c>
      <c r="H5" s="69">
        <v>45668</v>
      </c>
    </row>
    <row r="6" spans="1:11" ht="57.95" customHeight="1">
      <c r="B6" s="70"/>
      <c r="C6" s="91" t="s">
        <v>31</v>
      </c>
      <c r="D6" s="92"/>
      <c r="E6" s="93" t="s">
        <v>33</v>
      </c>
      <c r="F6" s="92"/>
      <c r="G6" s="93" t="s">
        <v>34</v>
      </c>
      <c r="H6" s="70"/>
      <c r="J6" s="4"/>
    </row>
    <row r="7" spans="1:11" s="3" customFormat="1" ht="19.5" customHeight="1">
      <c r="A7"/>
      <c r="B7" s="71">
        <f t="array" ref="B7:H7">DaysAndWeeks+DATE(CalendarYear,1,1)-WEEKDAY(DATE(CalendarYear,1,1),(WeekStart="Monday")+1)+15</f>
        <v>45669</v>
      </c>
      <c r="C7" s="87">
        <v>45670</v>
      </c>
      <c r="D7" s="87">
        <v>45671</v>
      </c>
      <c r="E7" s="87">
        <v>45672</v>
      </c>
      <c r="F7" s="87">
        <v>45673</v>
      </c>
      <c r="G7" s="87">
        <v>45674</v>
      </c>
      <c r="H7" s="71">
        <v>45675</v>
      </c>
      <c r="J7" s="4"/>
    </row>
    <row r="8" spans="1:11" ht="57.95" customHeight="1">
      <c r="B8" s="72"/>
      <c r="C8" s="95" t="s">
        <v>35</v>
      </c>
      <c r="D8" s="96"/>
      <c r="E8" s="93" t="s">
        <v>36</v>
      </c>
      <c r="F8" s="96" t="s">
        <v>8</v>
      </c>
      <c r="G8" s="90" t="s">
        <v>36</v>
      </c>
      <c r="H8" s="72"/>
    </row>
    <row r="9" spans="1:11" s="3" customFormat="1" ht="19.5" customHeight="1">
      <c r="A9"/>
      <c r="B9" s="69">
        <f t="array" ref="B9:H9">DaysAndWeeks+DATE(CalendarYear,1,1)-WEEKDAY(DATE(CalendarYear,1,1),(WeekStart="Monday")+1)+22</f>
        <v>45676</v>
      </c>
      <c r="C9" s="97">
        <v>45677</v>
      </c>
      <c r="D9" s="86">
        <v>45678</v>
      </c>
      <c r="E9" s="86">
        <v>45679</v>
      </c>
      <c r="F9" s="86">
        <v>45680</v>
      </c>
      <c r="G9" s="86">
        <v>45681</v>
      </c>
      <c r="H9" s="69">
        <v>45682</v>
      </c>
    </row>
    <row r="10" spans="1:11" ht="57.95" customHeight="1">
      <c r="B10" s="70"/>
      <c r="C10" s="98" t="s">
        <v>7</v>
      </c>
      <c r="D10" s="91" t="s">
        <v>31</v>
      </c>
      <c r="E10" s="90" t="s">
        <v>37</v>
      </c>
      <c r="F10" s="99" t="s">
        <v>6</v>
      </c>
      <c r="G10" s="99" t="s">
        <v>38</v>
      </c>
      <c r="H10" s="70"/>
    </row>
    <row r="11" spans="1:11" s="3" customFormat="1" ht="19.5" customHeight="1">
      <c r="A11"/>
      <c r="B11" s="71">
        <f t="array" ref="B11:H11">DaysAndWeeks+DATE(CalendarYear,1,1)-WEEKDAY(DATE(CalendarYear,1,1),(WeekStart="Monday")+1)+29</f>
        <v>45683</v>
      </c>
      <c r="C11" s="87">
        <v>45684</v>
      </c>
      <c r="D11" s="87">
        <v>45685</v>
      </c>
      <c r="E11" s="87">
        <v>45686</v>
      </c>
      <c r="F11" s="87">
        <v>45687</v>
      </c>
      <c r="G11" s="87">
        <v>45688</v>
      </c>
      <c r="H11" s="60">
        <v>45689</v>
      </c>
    </row>
    <row r="12" spans="1:11" ht="57.95" customHeight="1">
      <c r="B12" s="73"/>
      <c r="C12" s="89" t="s">
        <v>23</v>
      </c>
      <c r="D12" s="88" t="s">
        <v>24</v>
      </c>
      <c r="E12" s="88" t="s">
        <v>31</v>
      </c>
      <c r="F12" s="90" t="s">
        <v>36</v>
      </c>
      <c r="G12" s="95" t="s">
        <v>39</v>
      </c>
      <c r="H12" s="61"/>
    </row>
    <row r="13" spans="1:11" s="3" customFormat="1" ht="19.5" customHeight="1">
      <c r="A13"/>
      <c r="B13" s="62">
        <f t="array" ref="B13:C13">DaysAndWeeks+DATE(CalendarYear,1,1)-WEEKDAY(DATE(CalendarYear,1,1),(WeekStart="Monday")+1)+36</f>
        <v>45690</v>
      </c>
      <c r="C13" s="62">
        <v>45691</v>
      </c>
      <c r="D13" s="94" t="s">
        <v>1</v>
      </c>
      <c r="E13" s="112"/>
      <c r="F13" s="112"/>
      <c r="G13" s="112"/>
      <c r="H13" s="113"/>
    </row>
    <row r="14" spans="1:11" ht="57.95" customHeight="1">
      <c r="B14" s="62"/>
      <c r="C14" s="62"/>
      <c r="D14" s="8"/>
      <c r="E14" s="114"/>
      <c r="F14" s="114"/>
      <c r="G14" s="114"/>
      <c r="H14" s="115"/>
    </row>
  </sheetData>
  <sheetProtection sheet="1" objects="1" scenarios="1"/>
  <mergeCells count="2">
    <mergeCell ref="E13:H14"/>
    <mergeCell ref="J2:K2"/>
  </mergeCells>
  <phoneticPr fontId="1" type="noConversion"/>
  <conditionalFormatting sqref="B13:D13">
    <cfRule type="expression" dxfId="39" priority="1">
      <formula>AND(DAY(B13)&gt;=1,DAY(B13)&lt;=15)</formula>
    </cfRule>
  </conditionalFormatting>
  <conditionalFormatting sqref="B3:G3">
    <cfRule type="expression" dxfId="38" priority="24">
      <formula>DAY(B3)&gt;8</formula>
    </cfRule>
  </conditionalFormatting>
  <conditionalFormatting sqref="B11:H11">
    <cfRule type="expression" dxfId="37" priority="25">
      <formula>AND(DAY(B11)&gt;=1,DAY(B11)&lt;=15)</formula>
    </cfRule>
  </conditionalFormatting>
  <dataValidations count="14">
    <dataValidation type="list" errorStyle="warning" allowBlank="1" showInputMessage="1" showErrorMessage="1" error="Select a day from the list. Select CANCEL, then press ALT+DOWN ARROW to pick day from the drop-down list" prompt="Select week start day in this cell. Press ALT+DOWN ARROW to open the drop-down list, then press ENTER to select the week start day" sqref="K4" xr:uid="{00000000-0002-0000-0000-000000000000}">
      <formula1>"SUNDAY,MONDAY"</formula1>
    </dataValidation>
    <dataValidation allowBlank="1" showInputMessage="1" showErrorMessage="1" prompt="Create custom one-month calendars in this workbook. Customize the year and starting day of the week for all months with this January worksheet. Each month is on a separate worksheet" sqref="A1" xr:uid="{00000000-0002-0000-0000-000001000000}"/>
    <dataValidation allowBlank="1" showInputMessage="1" showErrorMessage="1" prompt="Enter year and select calendar start day in the cells below. These Calendar Settings cells will not print" sqref="J2" xr:uid="{00000000-0002-0000-0000-000003000000}"/>
    <dataValidation allowBlank="1" showInputMessage="1" showErrorMessage="1" prompt="Enter year in cell at right" sqref="J3" xr:uid="{00000000-0002-0000-0000-000004000000}"/>
    <dataValidation allowBlank="1" showInputMessage="1" showErrorMessage="1" prompt="Select week start day in cell at right" sqref="J4" xr:uid="{00000000-0002-0000-0000-000005000000}"/>
    <dataValidation allowBlank="1" showInputMessage="1" showErrorMessage="1" prompt="Enter year in this cell" sqref="K3" xr:uid="{00000000-0002-0000-0000-000006000000}"/>
    <dataValidation allowBlank="1" showInputMessage="1" showErrorMessage="1" prompt="This row contains the weekday names for this calendar. This cell contains the starting day of the week. To change the starting day, enter a new weekday in cell K4" sqref="B2" xr:uid="{00000000-0002-0000-0000-000007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000-000008000000}"/>
    <dataValidation allowBlank="1" showErrorMessage="1" prompt="The year in this cell is automatically updated based on the year entered in cell K2. Calendar below has dates for previous and next month with lighter font shade" sqref="B1" xr:uid="{00000000-0002-0000-0000-000009000000}"/>
    <dataValidation allowBlank="1" showInputMessage="1" showErrorMessage="1" prompt="Automatically determined weekday" sqref="C2:H2" xr:uid="{00000000-0002-0000-0000-00000A000000}"/>
    <dataValidation allowBlank="1" showInputMessage="1" showErrorMessage="1" prompt="This row &amp; rows 6, 8, 10, 12, &amp; 14 are cells for entering daily notes related to the calendar day in the cell above" sqref="B4" xr:uid="{00000000-0002-0000-0000-00000B000000}"/>
    <dataValidation allowBlank="1" showInputMessage="1" showErrorMessage="1" prompt="Enter Notes in this cell" sqref="E13:H14" xr:uid="{00000000-0002-0000-0000-00000C000000}"/>
    <dataValidation allowBlank="1" showInputMessage="1" showErrorMessage="1" prompt="Enter Notes in the cell at right" sqref="D13:D14" xr:uid="{00000000-0002-0000-0000-00000D000000}"/>
    <dataValidation allowBlank="1" showInputMessage="1" showErrorMessage="1" prompt="The year in this cell is automatically updated. Select another year in cell K3 to change the year" sqref="C1" xr:uid="{68DB1B5F-672F-42EA-B173-279D18DF96BF}"/>
  </dataValidations>
  <printOptions horizontalCentered="1" verticalCentered="1"/>
  <pageMargins left="0.7" right="0.7" top="0.75" bottom="0.75" header="0.3" footer="0.3"/>
  <pageSetup scale="89" orientation="landscape" r:id="rId1"/>
  <headerFooter differentFirst="1" alignWithMargins="0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39997558519241921"/>
    <pageSetUpPr fitToPage="1"/>
  </sheetPr>
  <dimension ref="A1:H14"/>
  <sheetViews>
    <sheetView showGridLines="0" zoomScaleNormal="100" workbookViewId="0">
      <selection activeCell="D6" sqref="D6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1:8" s="1" customFormat="1" ht="59.25" customHeight="1">
      <c r="A1"/>
      <c r="B1" s="22" t="str">
        <f>"February "&amp;CalendarYear</f>
        <v>February 2025</v>
      </c>
      <c r="C1" s="23"/>
      <c r="D1" s="23"/>
      <c r="E1" s="24"/>
      <c r="F1" s="24"/>
      <c r="G1" s="24"/>
      <c r="H1" s="25"/>
    </row>
    <row r="2" spans="1:8" s="2" customFormat="1" ht="21.75" customHeight="1">
      <c r="A2"/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1:8" s="3" customFormat="1" ht="19.5" customHeight="1">
      <c r="A3"/>
      <c r="B3" s="60">
        <f t="array" ref="B3:H3">DaysAndWeeks+DATE(CalendarYear,2,1)-WEEKDAY(DATE(CalendarYear,2,1),(WeekStart="Monday")+1)+1</f>
        <v>45683</v>
      </c>
      <c r="C3" s="60">
        <v>45684</v>
      </c>
      <c r="D3" s="60">
        <v>45685</v>
      </c>
      <c r="E3" s="60">
        <v>45686</v>
      </c>
      <c r="F3" s="81">
        <v>45687</v>
      </c>
      <c r="G3" s="81">
        <v>45688</v>
      </c>
      <c r="H3" s="69">
        <v>45689</v>
      </c>
    </row>
    <row r="4" spans="1:8" ht="57.95" customHeight="1">
      <c r="B4" s="60"/>
      <c r="C4" s="60"/>
      <c r="D4" s="60"/>
      <c r="E4" s="60"/>
      <c r="F4" s="66"/>
      <c r="G4" s="67"/>
      <c r="H4" s="70"/>
    </row>
    <row r="5" spans="1:8" s="3" customFormat="1" ht="19.5" customHeight="1">
      <c r="A5"/>
      <c r="B5" s="69">
        <f t="array" ref="B5:H5">DaysAndWeeks+DATE(CalendarYear,2,1)-WEEKDAY(DATE(CalendarYear,2,1),(WeekStart="Monday")+1)+8</f>
        <v>45690</v>
      </c>
      <c r="C5" s="86">
        <v>45691</v>
      </c>
      <c r="D5" s="86">
        <v>45692</v>
      </c>
      <c r="E5" s="86">
        <v>45693</v>
      </c>
      <c r="F5" s="86">
        <v>45694</v>
      </c>
      <c r="G5" s="86">
        <v>45695</v>
      </c>
      <c r="H5" s="69">
        <v>45696</v>
      </c>
    </row>
    <row r="6" spans="1:8" ht="57.95" customHeight="1">
      <c r="B6" s="70"/>
      <c r="C6" s="91" t="s">
        <v>31</v>
      </c>
      <c r="D6" s="93" t="s">
        <v>36</v>
      </c>
      <c r="E6" s="99"/>
      <c r="F6" s="93" t="s">
        <v>33</v>
      </c>
      <c r="G6" s="91"/>
      <c r="H6" s="70"/>
    </row>
    <row r="7" spans="1:8" s="3" customFormat="1" ht="19.5" customHeight="1">
      <c r="A7"/>
      <c r="B7" s="69">
        <f t="array" ref="B7:H7">DaysAndWeeks+DATE(CalendarYear,2,1)-WEEKDAY(DATE(CalendarYear,2,1),(WeekStart="Monday")+1)+15</f>
        <v>45697</v>
      </c>
      <c r="C7" s="86">
        <v>45698</v>
      </c>
      <c r="D7" s="86">
        <v>45699</v>
      </c>
      <c r="E7" s="86">
        <v>45700</v>
      </c>
      <c r="F7" s="86">
        <v>45701</v>
      </c>
      <c r="G7" s="86">
        <v>45702</v>
      </c>
      <c r="H7" s="69">
        <v>45703</v>
      </c>
    </row>
    <row r="8" spans="1:8" ht="57.95" customHeight="1">
      <c r="B8" s="70"/>
      <c r="C8" s="90" t="s">
        <v>40</v>
      </c>
      <c r="D8" s="89"/>
      <c r="E8" s="99" t="s">
        <v>41</v>
      </c>
      <c r="F8" s="99"/>
      <c r="G8" s="99" t="s">
        <v>42</v>
      </c>
      <c r="H8" s="70"/>
    </row>
    <row r="9" spans="1:8" s="3" customFormat="1" ht="19.5" customHeight="1">
      <c r="A9"/>
      <c r="B9" s="69">
        <f t="array" ref="B9:H9">DaysAndWeeks+DATE(CalendarYear,2,1)-WEEKDAY(DATE(CalendarYear,2,1),(WeekStart="Monday")+1)+22</f>
        <v>45704</v>
      </c>
      <c r="C9" s="86">
        <v>45705</v>
      </c>
      <c r="D9" s="86">
        <v>45706</v>
      </c>
      <c r="E9" s="86">
        <v>45707</v>
      </c>
      <c r="F9" s="86">
        <v>45708</v>
      </c>
      <c r="G9" s="86">
        <v>45709</v>
      </c>
      <c r="H9" s="69">
        <v>45710</v>
      </c>
    </row>
    <row r="10" spans="1:8" ht="57.95" customHeight="1">
      <c r="B10" s="70"/>
      <c r="C10" s="88" t="s">
        <v>9</v>
      </c>
      <c r="D10" s="91" t="s">
        <v>31</v>
      </c>
      <c r="E10" s="99" t="s">
        <v>43</v>
      </c>
      <c r="F10" s="99" t="s">
        <v>6</v>
      </c>
      <c r="G10" s="90" t="s">
        <v>44</v>
      </c>
      <c r="H10" s="70"/>
    </row>
    <row r="11" spans="1:8" s="3" customFormat="1" ht="19.5" customHeight="1">
      <c r="A11"/>
      <c r="B11" s="69">
        <f t="array" ref="B11:H11">DaysAndWeeks+DATE(CalendarYear,2,1)-WEEKDAY(DATE(CalendarYear,2,1),(WeekStart="Monday")+1)+29</f>
        <v>45711</v>
      </c>
      <c r="C11" s="86">
        <v>45712</v>
      </c>
      <c r="D11" s="86">
        <v>45713</v>
      </c>
      <c r="E11" s="86">
        <v>45714</v>
      </c>
      <c r="F11" s="86">
        <v>45715</v>
      </c>
      <c r="G11" s="87">
        <v>45716</v>
      </c>
      <c r="H11" s="60">
        <v>45717</v>
      </c>
    </row>
    <row r="12" spans="1:8" ht="57.95" customHeight="1">
      <c r="B12" s="70"/>
      <c r="C12" s="89" t="s">
        <v>25</v>
      </c>
      <c r="D12" s="90" t="s">
        <v>26</v>
      </c>
      <c r="E12" s="90" t="s">
        <v>40</v>
      </c>
      <c r="F12" s="90" t="s">
        <v>36</v>
      </c>
      <c r="G12" s="99" t="s">
        <v>45</v>
      </c>
      <c r="H12" s="60"/>
    </row>
    <row r="13" spans="1:8" s="3" customFormat="1" ht="19.5" customHeight="1">
      <c r="A13"/>
      <c r="B13" s="75">
        <f t="array" ref="B13:C13">DaysAndWeeks+DATE(CalendarYear,2,1)-WEEKDAY(DATE(CalendarYear,2,1),(WeekStart="Monday")+1)+36</f>
        <v>45718</v>
      </c>
      <c r="C13" s="75">
        <v>45719</v>
      </c>
      <c r="D13" s="94" t="s">
        <v>1</v>
      </c>
      <c r="E13" s="112"/>
      <c r="F13" s="112"/>
      <c r="G13" s="112"/>
      <c r="H13" s="113"/>
    </row>
    <row r="14" spans="1:8" ht="57.95" customHeight="1">
      <c r="B14" s="75"/>
      <c r="C14" s="75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3:D13">
    <cfRule type="expression" dxfId="36" priority="1">
      <formula>AND(DAY(B13)&gt;=1,DAY(B13)&lt;=15)</formula>
    </cfRule>
  </conditionalFormatting>
  <conditionalFormatting sqref="B3:E3">
    <cfRule type="expression" dxfId="35" priority="3">
      <formula>DAY(B3)&gt;8</formula>
    </cfRule>
  </conditionalFormatting>
  <conditionalFormatting sqref="G11:H11">
    <cfRule type="expression" dxfId="34" priority="4">
      <formula>AND(DAY(G11)&gt;=1,DAY(G11)&lt;=15)</formula>
    </cfRule>
  </conditionalFormatting>
  <dataValidations count="9">
    <dataValidation allowBlank="1" showInputMessage="1" showErrorMessage="1" prompt="Automatically determined weekday" sqref="C2:H2" xr:uid="{00000000-0002-0000-01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1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1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100-000003000000}"/>
    <dataValidation allowBlank="1" showInputMessage="1" showErrorMessage="1" prompt="February month calendar" sqref="A1" xr:uid="{00000000-0002-0000-0100-000005000000}"/>
    <dataValidation allowBlank="1" showInputMessage="1" showErrorMessage="1" prompt="Enter Notes in the cell at right" sqref="D13:D14" xr:uid="{00000000-0002-0000-0100-000006000000}"/>
    <dataValidation allowBlank="1" showInputMessage="1" showErrorMessage="1" prompt="Enter Notes in this cell" sqref="E13:H14" xr:uid="{00000000-0002-0000-0100-000007000000}"/>
    <dataValidation allowBlank="1" showInputMessage="1" showErrorMessage="1" prompt="This row &amp; rows 6, 8, 10, 12, &amp; 14 are cells for entering daily notes related to the calendar day in the cell above" sqref="B4" xr:uid="{00000000-0002-0000-0100-000008000000}"/>
    <dataValidation allowBlank="1" showInputMessage="1" showErrorMessage="1" prompt="The year in this cell is automatically updated. Select another year in cell K3 of the January worksheet to change the year" sqref="C1" xr:uid="{B76B5EE0-7A31-4E98-9046-DEB20A06C325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0.39997558519241921"/>
    <pageSetUpPr fitToPage="1"/>
  </sheetPr>
  <dimension ref="B1:H14"/>
  <sheetViews>
    <sheetView showGridLines="0" zoomScaleNormal="100" workbookViewId="0">
      <selection activeCell="F6" sqref="F6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2:8" ht="59.25" customHeight="1">
      <c r="B1" s="28" t="str">
        <f>"March "&amp;CalendarYear</f>
        <v>March 2025</v>
      </c>
      <c r="C1" s="29"/>
      <c r="D1" s="29"/>
      <c r="E1" s="30"/>
      <c r="F1" s="30"/>
      <c r="G1" s="30"/>
      <c r="H1" s="31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60">
        <f t="array" ref="B3:H3">DaysAndWeeks+DATE(CalendarYear,3,1)-WEEKDAY(DATE(CalendarYear,3,1),(WeekStart="Monday")+1)+1</f>
        <v>45711</v>
      </c>
      <c r="C3" s="60">
        <v>45712</v>
      </c>
      <c r="D3" s="60">
        <v>45713</v>
      </c>
      <c r="E3" s="60">
        <v>45714</v>
      </c>
      <c r="F3" s="60">
        <v>45715</v>
      </c>
      <c r="G3" s="81">
        <v>45716</v>
      </c>
      <c r="H3" s="71">
        <v>45717</v>
      </c>
    </row>
    <row r="4" spans="2:8" ht="57.95" customHeight="1">
      <c r="B4" s="76"/>
      <c r="C4" s="76"/>
      <c r="D4" s="76"/>
      <c r="E4" s="76"/>
      <c r="F4" s="76"/>
      <c r="G4" s="67"/>
      <c r="H4" s="77"/>
    </row>
    <row r="5" spans="2:8" ht="19.5" customHeight="1">
      <c r="B5" s="69">
        <f t="array" ref="B5:H5">DaysAndWeeks+DATE(CalendarYear,3,1)-WEEKDAY(DATE(CalendarYear,3,1),(WeekStart="Monday")+1)+8</f>
        <v>45718</v>
      </c>
      <c r="C5" s="86">
        <v>45719</v>
      </c>
      <c r="D5" s="86">
        <v>45720</v>
      </c>
      <c r="E5" s="86">
        <v>45721</v>
      </c>
      <c r="F5" s="86">
        <v>45722</v>
      </c>
      <c r="G5" s="86">
        <v>45723</v>
      </c>
      <c r="H5" s="69">
        <v>45724</v>
      </c>
    </row>
    <row r="6" spans="2:8" ht="57.95" customHeight="1">
      <c r="B6" s="78"/>
      <c r="C6" s="88" t="s">
        <v>31</v>
      </c>
      <c r="D6" s="90" t="s">
        <v>36</v>
      </c>
      <c r="E6" s="90"/>
      <c r="F6" s="90" t="s">
        <v>33</v>
      </c>
      <c r="G6" s="99"/>
      <c r="H6" s="78"/>
    </row>
    <row r="7" spans="2:8" ht="19.5" customHeight="1">
      <c r="B7" s="71">
        <f t="array" ref="B7:H7">DaysAndWeeks+DATE(CalendarYear,3,1)-WEEKDAY(DATE(CalendarYear,3,1),(WeekStart="Monday")+1)+15</f>
        <v>45725</v>
      </c>
      <c r="C7" s="86">
        <v>45726</v>
      </c>
      <c r="D7" s="86">
        <v>45727</v>
      </c>
      <c r="E7" s="86">
        <v>45728</v>
      </c>
      <c r="F7" s="86">
        <v>45729</v>
      </c>
      <c r="G7" s="86">
        <v>45730</v>
      </c>
      <c r="H7" s="71">
        <v>45731</v>
      </c>
    </row>
    <row r="8" spans="2:8" ht="57.95" customHeight="1">
      <c r="B8" s="77"/>
      <c r="C8" s="90" t="s">
        <v>40</v>
      </c>
      <c r="D8" s="89"/>
      <c r="E8" s="99" t="s">
        <v>41</v>
      </c>
      <c r="F8" s="89"/>
      <c r="G8" s="90" t="s">
        <v>36</v>
      </c>
      <c r="H8" s="77"/>
    </row>
    <row r="9" spans="2:8" ht="19.5" customHeight="1">
      <c r="B9" s="69">
        <f t="array" ref="B9:H9">DaysAndWeeks+DATE(CalendarYear,3,1)-WEEKDAY(DATE(CalendarYear,3,1),(WeekStart="Monday")+1)+22</f>
        <v>45732</v>
      </c>
      <c r="C9" s="86">
        <v>45733</v>
      </c>
      <c r="D9" s="86">
        <v>45734</v>
      </c>
      <c r="E9" s="86">
        <v>45735</v>
      </c>
      <c r="F9" s="86">
        <v>45736</v>
      </c>
      <c r="G9" s="86">
        <v>45737</v>
      </c>
      <c r="H9" s="69">
        <v>45738</v>
      </c>
    </row>
    <row r="10" spans="2:8" ht="57.95" customHeight="1">
      <c r="B10" s="78"/>
      <c r="C10" s="99" t="s">
        <v>46</v>
      </c>
      <c r="D10" s="89"/>
      <c r="E10" s="90" t="s">
        <v>36</v>
      </c>
      <c r="F10" s="99" t="s">
        <v>6</v>
      </c>
      <c r="G10" s="99" t="s">
        <v>43</v>
      </c>
      <c r="H10" s="78"/>
    </row>
    <row r="11" spans="2:8" ht="19.5" customHeight="1">
      <c r="B11" s="71">
        <f t="array" ref="B11:H11">DaysAndWeeks+DATE(CalendarYear,3,1)-WEEKDAY(DATE(CalendarYear,3,1),(WeekStart="Monday")+1)+29</f>
        <v>45739</v>
      </c>
      <c r="C11" s="86">
        <v>45740</v>
      </c>
      <c r="D11" s="86">
        <v>45741</v>
      </c>
      <c r="E11" s="86">
        <v>45742</v>
      </c>
      <c r="F11" s="86">
        <v>45743</v>
      </c>
      <c r="G11" s="86">
        <v>45744</v>
      </c>
      <c r="H11" s="71">
        <v>45745</v>
      </c>
    </row>
    <row r="12" spans="2:8" ht="57.95" customHeight="1">
      <c r="B12" s="77"/>
      <c r="C12" s="90" t="s">
        <v>47</v>
      </c>
      <c r="D12" s="89" t="s">
        <v>23</v>
      </c>
      <c r="E12" s="88" t="s">
        <v>27</v>
      </c>
      <c r="F12" s="88" t="s">
        <v>31</v>
      </c>
      <c r="G12" s="90" t="s">
        <v>36</v>
      </c>
      <c r="H12" s="77"/>
    </row>
    <row r="13" spans="2:8" ht="19.5" customHeight="1">
      <c r="B13" s="69">
        <f t="array" ref="B13:C13">DaysAndWeeks+DATE(CalendarYear,3,1)-WEEKDAY(DATE(CalendarYear,3,1),(WeekStart="Monday")+1)+36</f>
        <v>45746</v>
      </c>
      <c r="C13" s="86">
        <v>45747</v>
      </c>
      <c r="D13" s="101" t="s">
        <v>1</v>
      </c>
      <c r="E13" s="117"/>
      <c r="F13" s="117"/>
      <c r="G13" s="117"/>
      <c r="H13" s="113"/>
    </row>
    <row r="14" spans="2:8" ht="57.95" customHeight="1">
      <c r="B14" s="78"/>
      <c r="C14" s="99" t="s">
        <v>48</v>
      </c>
      <c r="D14" s="102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1 H11">
    <cfRule type="expression" dxfId="33" priority="10">
      <formula>AND(DAY(B11)&gt;=1,DAY(B11)&lt;=15)</formula>
    </cfRule>
  </conditionalFormatting>
  <conditionalFormatting sqref="B13:D13">
    <cfRule type="expression" dxfId="32" priority="7">
      <formula>AND(DAY(B13)&gt;=1,DAY(B13)&lt;=15)</formula>
    </cfRule>
  </conditionalFormatting>
  <conditionalFormatting sqref="B3:F3">
    <cfRule type="expression" dxfId="31" priority="1">
      <formula>DAY(B3)&gt;8</formula>
    </cfRule>
  </conditionalFormatting>
  <dataValidations xWindow="208" yWindow="410" count="9">
    <dataValidation allowBlank="1" showInputMessage="1" showErrorMessage="1" prompt="This row &amp; rows 6, 8, 10, 12, &amp; 14 are cells for entering daily notes related to the calendar day in the cell above" sqref="B4" xr:uid="{00000000-0002-0000-0200-000000000000}"/>
    <dataValidation allowBlank="1" showInputMessage="1" showErrorMessage="1" prompt="Enter Notes in this cell" sqref="E13:H14" xr:uid="{00000000-0002-0000-0200-000001000000}"/>
    <dataValidation allowBlank="1" showInputMessage="1" showErrorMessage="1" prompt="Enter Notes in the cell at right" sqref="D13:D14" xr:uid="{00000000-0002-0000-0200-000002000000}"/>
    <dataValidation allowBlank="1" showInputMessage="1" showErrorMessage="1" prompt="March month calendar" sqref="A1" xr:uid="{00000000-0002-0000-0200-000003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200-000005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200-000006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200-000007000000}"/>
    <dataValidation allowBlank="1" showInputMessage="1" showErrorMessage="1" prompt="Automatically determined weekday" sqref="C2:H2" xr:uid="{00000000-0002-0000-0200-000008000000}"/>
    <dataValidation allowBlank="1" showInputMessage="1" showErrorMessage="1" prompt="The year in this cell is automatically updated. Select another year in cell K3 of the January worksheet to change the year" sqref="C1" xr:uid="{C1995E01-AAE3-4041-A81C-0B13ED717A16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4"/>
    <pageSetUpPr fitToPage="1"/>
  </sheetPr>
  <dimension ref="B1:H14"/>
  <sheetViews>
    <sheetView showGridLines="0" zoomScaleNormal="100" workbookViewId="0">
      <selection activeCell="D4" sqref="D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2:8" ht="59.25" customHeight="1">
      <c r="B1" s="26" t="str">
        <f>"April "&amp;CalendarYear</f>
        <v>April 2025</v>
      </c>
      <c r="C1" s="12"/>
      <c r="D1" s="12"/>
      <c r="E1" s="13"/>
      <c r="F1" s="13"/>
      <c r="G1" s="13"/>
      <c r="H1" s="27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83" t="str">
        <f t="shared" si="0"/>
        <v>TUESDAY</v>
      </c>
      <c r="E2" s="83" t="str">
        <f t="shared" si="0"/>
        <v>WEDNESDAY</v>
      </c>
      <c r="F2" s="83" t="str">
        <f t="shared" si="0"/>
        <v>THURSDAY</v>
      </c>
      <c r="G2" s="83" t="str">
        <f t="shared" si="0"/>
        <v>FRIDAY</v>
      </c>
      <c r="H2" s="5" t="str">
        <f t="shared" si="0"/>
        <v>SATURDAY</v>
      </c>
    </row>
    <row r="3" spans="2:8" ht="19.5" customHeight="1">
      <c r="B3" s="60">
        <f t="array" ref="B3:H3">DaysAndWeeks+DATE(CalendarYear,4,1)-WEEKDAY(DATE(CalendarYear,4,1),(WeekStart="Monday")+1)+1</f>
        <v>45746</v>
      </c>
      <c r="C3" s="63">
        <v>45747</v>
      </c>
      <c r="D3" s="87">
        <v>45748</v>
      </c>
      <c r="E3" s="87">
        <v>45749</v>
      </c>
      <c r="F3" s="87">
        <v>45750</v>
      </c>
      <c r="G3" s="86">
        <v>45751</v>
      </c>
      <c r="H3" s="71">
        <v>45752</v>
      </c>
    </row>
    <row r="4" spans="2:8" ht="57.95" customHeight="1">
      <c r="B4" s="60"/>
      <c r="C4" s="67"/>
      <c r="D4" s="88" t="s">
        <v>31</v>
      </c>
      <c r="E4" s="90" t="s">
        <v>36</v>
      </c>
      <c r="F4" s="99"/>
      <c r="G4" s="90" t="s">
        <v>36</v>
      </c>
      <c r="H4" s="71"/>
    </row>
    <row r="5" spans="2:8" ht="19.5" customHeight="1">
      <c r="B5" s="69">
        <f t="array" ref="B5:H5">DaysAndWeeks+DATE(CalendarYear,4,1)-WEEKDAY(DATE(CalendarYear,4,1),(WeekStart="Monday")+1)+8</f>
        <v>45753</v>
      </c>
      <c r="C5" s="86">
        <v>45754</v>
      </c>
      <c r="D5" s="86">
        <v>45755</v>
      </c>
      <c r="E5" s="86">
        <v>45756</v>
      </c>
      <c r="F5" s="86">
        <v>45757</v>
      </c>
      <c r="G5" s="86">
        <v>45758</v>
      </c>
      <c r="H5" s="69">
        <v>45759</v>
      </c>
    </row>
    <row r="6" spans="2:8" ht="57.95" customHeight="1">
      <c r="B6" s="69"/>
      <c r="C6" s="88" t="s">
        <v>50</v>
      </c>
      <c r="D6" s="90" t="s">
        <v>49</v>
      </c>
      <c r="E6" s="90" t="s">
        <v>36</v>
      </c>
      <c r="F6" s="99" t="s">
        <v>30</v>
      </c>
      <c r="G6" s="90" t="s">
        <v>36</v>
      </c>
      <c r="H6" s="69"/>
    </row>
    <row r="7" spans="2:8" ht="19.5" customHeight="1">
      <c r="B7" s="71">
        <f t="array" ref="B7:H7">DaysAndWeeks+DATE(CalendarYear,4,1)-WEEKDAY(DATE(CalendarYear,4,1),(WeekStart="Monday")+1)+15</f>
        <v>45760</v>
      </c>
      <c r="C7" s="87">
        <v>45761</v>
      </c>
      <c r="D7" s="87">
        <v>45762</v>
      </c>
      <c r="E7" s="87">
        <v>45763</v>
      </c>
      <c r="F7" s="87">
        <v>45764</v>
      </c>
      <c r="G7" s="86">
        <v>45765</v>
      </c>
      <c r="H7" s="71">
        <v>45766</v>
      </c>
    </row>
    <row r="8" spans="2:8" ht="57.95" customHeight="1">
      <c r="B8" s="71"/>
      <c r="C8" s="88" t="s">
        <v>31</v>
      </c>
      <c r="D8" s="99" t="s">
        <v>8</v>
      </c>
      <c r="E8" s="90" t="s">
        <v>36</v>
      </c>
      <c r="F8" s="99"/>
      <c r="G8" s="99" t="s">
        <v>43</v>
      </c>
      <c r="H8" s="71"/>
    </row>
    <row r="9" spans="2:8" ht="19.5" customHeight="1">
      <c r="B9" s="69">
        <f t="array" ref="B9:H9">DaysAndWeeks+DATE(CalendarYear,4,1)-WEEKDAY(DATE(CalendarYear,4,1),(WeekStart="Monday")+1)+22</f>
        <v>45767</v>
      </c>
      <c r="C9" s="86">
        <v>45768</v>
      </c>
      <c r="D9" s="86">
        <v>45769</v>
      </c>
      <c r="E9" s="86">
        <v>45770</v>
      </c>
      <c r="F9" s="86">
        <v>45771</v>
      </c>
      <c r="G9" s="86">
        <v>45772</v>
      </c>
      <c r="H9" s="69">
        <v>45773</v>
      </c>
    </row>
    <row r="10" spans="2:8" ht="57.95" customHeight="1">
      <c r="B10" s="69"/>
      <c r="C10" s="99" t="s">
        <v>51</v>
      </c>
      <c r="D10" s="99" t="s">
        <v>6</v>
      </c>
      <c r="E10" s="99" t="s">
        <v>52</v>
      </c>
      <c r="F10" s="89" t="s">
        <v>23</v>
      </c>
      <c r="G10" s="99" t="s">
        <v>28</v>
      </c>
      <c r="H10" s="69"/>
    </row>
    <row r="11" spans="2:8" ht="19.5" customHeight="1">
      <c r="B11" s="71">
        <f t="array" ref="B11:H11">DaysAndWeeks+DATE(CalendarYear,4,1)-WEEKDAY(DATE(CalendarYear,4,1),(WeekStart="Monday")+1)+29</f>
        <v>45774</v>
      </c>
      <c r="C11" s="87">
        <v>45775</v>
      </c>
      <c r="D11" s="87">
        <v>45776</v>
      </c>
      <c r="E11" s="87">
        <v>45777</v>
      </c>
      <c r="F11" s="60">
        <v>45778</v>
      </c>
      <c r="G11" s="60">
        <v>45779</v>
      </c>
      <c r="H11" s="60">
        <v>45780</v>
      </c>
    </row>
    <row r="12" spans="2:8" ht="57.95" customHeight="1">
      <c r="B12" s="71"/>
      <c r="C12" s="88" t="s">
        <v>31</v>
      </c>
      <c r="D12" s="90" t="s">
        <v>36</v>
      </c>
      <c r="E12" s="99" t="s">
        <v>53</v>
      </c>
      <c r="F12" s="60"/>
      <c r="G12" s="60"/>
      <c r="H12" s="60"/>
    </row>
    <row r="13" spans="2:8" ht="19.5" customHeight="1">
      <c r="B13" s="75">
        <f t="array" ref="B13:C13">DaysAndWeeks+DATE(CalendarYear,4,1)-WEEKDAY(DATE(CalendarYear,4,1),(WeekStart="Monday")+1)+36</f>
        <v>45781</v>
      </c>
      <c r="C13" s="75">
        <v>45782</v>
      </c>
      <c r="D13" s="7" t="s">
        <v>1</v>
      </c>
      <c r="E13" s="117"/>
      <c r="F13" s="117"/>
      <c r="G13" s="117"/>
      <c r="H13" s="113"/>
    </row>
    <row r="14" spans="2:8" ht="57.95" customHeight="1">
      <c r="B14" s="75"/>
      <c r="C14" s="75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3:D13">
    <cfRule type="expression" dxfId="30" priority="1">
      <formula>AND(DAY(B13)&gt;=1,DAY(B13)&lt;=15)</formula>
    </cfRule>
  </conditionalFormatting>
  <conditionalFormatting sqref="B3:F3">
    <cfRule type="expression" dxfId="29" priority="3">
      <formula>DAY(B3)&gt;8</formula>
    </cfRule>
  </conditionalFormatting>
  <conditionalFormatting sqref="B11:H11">
    <cfRule type="expression" dxfId="28" priority="4">
      <formula>AND(DAY(B11)&gt;=1,DAY(B11)&lt;=15)</formula>
    </cfRule>
  </conditionalFormatting>
  <dataValidations count="9">
    <dataValidation allowBlank="1" showInputMessage="1" showErrorMessage="1" prompt="Automatically determined weekday" sqref="C2:H2" xr:uid="{00000000-0002-0000-03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3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3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300-000003000000}"/>
    <dataValidation allowBlank="1" showInputMessage="1" showErrorMessage="1" prompt="April month calendar" sqref="A1" xr:uid="{00000000-0002-0000-0300-000005000000}"/>
    <dataValidation allowBlank="1" showInputMessage="1" showErrorMessage="1" prompt="Enter Notes in the cell at right" sqref="D13:D14" xr:uid="{00000000-0002-0000-0300-000006000000}"/>
    <dataValidation allowBlank="1" showInputMessage="1" showErrorMessage="1" prompt="Enter Notes in this cell" sqref="E13:H14" xr:uid="{00000000-0002-0000-0300-000007000000}"/>
    <dataValidation allowBlank="1" showInputMessage="1" showErrorMessage="1" prompt="This row &amp; rows 6, 8, 10, 12, &amp; 14 are cells for entering daily notes related to the calendar day in the cell above" sqref="B4" xr:uid="{00000000-0002-0000-0300-000008000000}"/>
    <dataValidation allowBlank="1" showInputMessage="1" showErrorMessage="1" prompt="The year in this cell is automatically updated. Select another year in cell K3 of the January worksheet to change the year" sqref="C1" xr:uid="{D16B5673-0252-4E4D-BE2B-2E1EE12D2911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5"/>
    <pageSetUpPr fitToPage="1"/>
  </sheetPr>
  <dimension ref="B1:H14"/>
  <sheetViews>
    <sheetView showGridLines="0" zoomScaleNormal="100" workbookViewId="0">
      <selection activeCell="C6" sqref="C6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2:8" ht="59.25" customHeight="1">
      <c r="B1" s="32" t="str">
        <f>"May "&amp;CalendarYear</f>
        <v>May 2025</v>
      </c>
      <c r="C1" s="33"/>
      <c r="D1" s="33"/>
      <c r="E1" s="34"/>
      <c r="F1" s="34"/>
      <c r="G1" s="34"/>
      <c r="H1" s="35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83" t="str">
        <f t="shared" si="0"/>
        <v>THURSDAY</v>
      </c>
      <c r="G2" s="83" t="str">
        <f t="shared" si="0"/>
        <v>FRIDAY</v>
      </c>
      <c r="H2" s="5" t="str">
        <f t="shared" si="0"/>
        <v>SATURDAY</v>
      </c>
    </row>
    <row r="3" spans="2:8" ht="19.5" customHeight="1">
      <c r="B3" s="63">
        <f t="array" ref="B3:H3">DaysAndWeeks+DATE(CalendarYear,5,1)-WEEKDAY(DATE(CalendarYear,5,1),(WeekStart="Monday")+1)+1</f>
        <v>45774</v>
      </c>
      <c r="C3" s="63">
        <v>45775</v>
      </c>
      <c r="D3" s="63">
        <v>45776</v>
      </c>
      <c r="E3" s="63">
        <v>45777</v>
      </c>
      <c r="F3" s="87">
        <v>45778</v>
      </c>
      <c r="G3" s="87">
        <v>45779</v>
      </c>
      <c r="H3" s="69">
        <v>45780</v>
      </c>
    </row>
    <row r="4" spans="2:8" ht="57.95" customHeight="1">
      <c r="B4" s="63"/>
      <c r="C4" s="63"/>
      <c r="D4" s="63"/>
      <c r="E4" s="68"/>
      <c r="F4" s="88" t="s">
        <v>31</v>
      </c>
      <c r="G4" s="90" t="s">
        <v>36</v>
      </c>
      <c r="H4" s="69"/>
    </row>
    <row r="5" spans="2:8" ht="19.5" customHeight="1">
      <c r="B5" s="69">
        <f t="array" ref="B5:H5">DaysAndWeeks+DATE(CalendarYear,5,1)-WEEKDAY(DATE(CalendarYear,5,1),(WeekStart="Monday")+1)+8</f>
        <v>45781</v>
      </c>
      <c r="C5" s="87">
        <v>45782</v>
      </c>
      <c r="D5" s="87">
        <v>45783</v>
      </c>
      <c r="E5" s="87">
        <v>45784</v>
      </c>
      <c r="F5" s="87">
        <v>45785</v>
      </c>
      <c r="G5" s="86">
        <v>45786</v>
      </c>
      <c r="H5" s="71">
        <v>45787</v>
      </c>
    </row>
    <row r="6" spans="2:8" ht="57.95" customHeight="1">
      <c r="B6" s="69"/>
      <c r="C6" s="88" t="s">
        <v>31</v>
      </c>
      <c r="D6" s="99"/>
      <c r="E6" s="90" t="s">
        <v>33</v>
      </c>
      <c r="F6" s="99"/>
      <c r="G6" s="90" t="s">
        <v>54</v>
      </c>
      <c r="H6" s="71"/>
    </row>
    <row r="7" spans="2:8" ht="19.5" customHeight="1">
      <c r="B7" s="71">
        <f t="array" ref="B7:H7">DaysAndWeeks+DATE(CalendarYear,5,1)-WEEKDAY(DATE(CalendarYear,5,1),(WeekStart="Monday")+1)+15</f>
        <v>45788</v>
      </c>
      <c r="C7" s="87">
        <v>45789</v>
      </c>
      <c r="D7" s="87">
        <v>45790</v>
      </c>
      <c r="E7" s="87">
        <v>45791</v>
      </c>
      <c r="F7" s="87">
        <v>45792</v>
      </c>
      <c r="G7" s="87">
        <v>45793</v>
      </c>
      <c r="H7" s="69">
        <v>45794</v>
      </c>
    </row>
    <row r="8" spans="2:8" ht="57.95" customHeight="1">
      <c r="B8" s="71"/>
      <c r="C8" s="99" t="s">
        <v>55</v>
      </c>
      <c r="D8" s="104"/>
      <c r="E8" s="90" t="s">
        <v>36</v>
      </c>
      <c r="F8" s="99" t="s">
        <v>8</v>
      </c>
      <c r="G8" s="90" t="s">
        <v>36</v>
      </c>
      <c r="H8" s="69"/>
    </row>
    <row r="9" spans="2:8" ht="19.5" customHeight="1">
      <c r="B9" s="69">
        <f t="array" ref="B9:H9">DaysAndWeeks+DATE(CalendarYear,5,1)-WEEKDAY(DATE(CalendarYear,5,1),(WeekStart="Monday")+1)+22</f>
        <v>45795</v>
      </c>
      <c r="C9" s="86">
        <v>45796</v>
      </c>
      <c r="D9" s="86">
        <v>45797</v>
      </c>
      <c r="E9" s="86">
        <v>45798</v>
      </c>
      <c r="F9" s="86">
        <v>45799</v>
      </c>
      <c r="G9" s="86">
        <v>45800</v>
      </c>
      <c r="H9" s="71">
        <v>45801</v>
      </c>
    </row>
    <row r="10" spans="2:8" ht="57.95" customHeight="1">
      <c r="B10" s="69"/>
      <c r="C10" s="88" t="s">
        <v>31</v>
      </c>
      <c r="D10" s="99" t="s">
        <v>6</v>
      </c>
      <c r="E10" s="99" t="s">
        <v>52</v>
      </c>
      <c r="F10" s="99" t="s">
        <v>56</v>
      </c>
      <c r="G10" s="89" t="s">
        <v>29</v>
      </c>
      <c r="H10" s="71"/>
    </row>
    <row r="11" spans="2:8" ht="19.5" customHeight="1">
      <c r="B11" s="71">
        <f t="array" ref="B11:H11">DaysAndWeeks+DATE(CalendarYear,5,1)-WEEKDAY(DATE(CalendarYear,5,1),(WeekStart="Monday")+1)+29</f>
        <v>45802</v>
      </c>
      <c r="C11" s="84">
        <v>45803</v>
      </c>
      <c r="D11" s="87">
        <v>45804</v>
      </c>
      <c r="E11" s="87">
        <v>45805</v>
      </c>
      <c r="F11" s="87">
        <v>45806</v>
      </c>
      <c r="G11" s="87">
        <v>45807</v>
      </c>
      <c r="H11" s="71">
        <v>45808</v>
      </c>
    </row>
    <row r="12" spans="2:8" ht="57.95" customHeight="1">
      <c r="B12" s="71"/>
      <c r="C12" s="98" t="s">
        <v>10</v>
      </c>
      <c r="D12" s="99" t="s">
        <v>22</v>
      </c>
      <c r="E12" s="88" t="s">
        <v>31</v>
      </c>
      <c r="F12" s="90" t="s">
        <v>36</v>
      </c>
      <c r="G12" s="99" t="s">
        <v>53</v>
      </c>
      <c r="H12" s="71"/>
    </row>
    <row r="13" spans="2:8" ht="19.5" customHeight="1">
      <c r="B13" s="74">
        <f t="array" ref="B13:C13">DaysAndWeeks+DATE(CalendarYear,5,1)-WEEKDAY(DATE(CalendarYear,5,1),(WeekStart="Monday")+1)+36</f>
        <v>45809</v>
      </c>
      <c r="C13" s="74">
        <v>45810</v>
      </c>
      <c r="D13" s="7" t="s">
        <v>1</v>
      </c>
      <c r="E13" s="117"/>
      <c r="F13" s="117"/>
      <c r="G13" s="117"/>
      <c r="H13" s="113"/>
    </row>
    <row r="14" spans="2:8" ht="57.95" customHeight="1">
      <c r="B14" s="74"/>
      <c r="C14" s="74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1">
    <cfRule type="expression" dxfId="27" priority="1">
      <formula>AND(DAY(B11)&gt;=1,DAY(B11)&lt;=15)</formula>
    </cfRule>
  </conditionalFormatting>
  <conditionalFormatting sqref="B13:D13">
    <cfRule type="expression" dxfId="26" priority="5">
      <formula>AND(DAY(B13)&gt;=1,DAY(B13)&lt;=15)</formula>
    </cfRule>
  </conditionalFormatting>
  <conditionalFormatting sqref="B3:G3">
    <cfRule type="expression" dxfId="25" priority="4">
      <formula>DAY(B3)&gt;8</formula>
    </cfRule>
  </conditionalFormatting>
  <conditionalFormatting sqref="D11:H11">
    <cfRule type="expression" dxfId="24" priority="8">
      <formula>AND(DAY(D11)&gt;=1,DAY(D11)&lt;=15)</formula>
    </cfRule>
  </conditionalFormatting>
  <conditionalFormatting sqref="H9">
    <cfRule type="expression" dxfId="23" priority="2">
      <formula>AND(DAY(H9)&gt;=1,DAY(H9)&lt;=15)</formula>
    </cfRule>
  </conditionalFormatting>
  <dataValidations count="9">
    <dataValidation allowBlank="1" showInputMessage="1" showErrorMessage="1" prompt="Automatically determined weekday" sqref="C2:H2" xr:uid="{00000000-0002-0000-04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4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4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400-000003000000}"/>
    <dataValidation allowBlank="1" showInputMessage="1" showErrorMessage="1" prompt="May month calendar" sqref="A1" xr:uid="{00000000-0002-0000-0400-000005000000}"/>
    <dataValidation allowBlank="1" showInputMessage="1" showErrorMessage="1" prompt="Enter Notes in the cell at right" sqref="D13:D14" xr:uid="{00000000-0002-0000-0400-000006000000}"/>
    <dataValidation allowBlank="1" showInputMessage="1" showErrorMessage="1" prompt="Enter Notes in this cell" sqref="E13:H14" xr:uid="{00000000-0002-0000-0400-000007000000}"/>
    <dataValidation allowBlank="1" showInputMessage="1" showErrorMessage="1" prompt="This row &amp; rows 6, 8, 10, 12, &amp; 14 are cells for entering daily notes related to the calendar day in the cell above" sqref="B4" xr:uid="{00000000-0002-0000-0400-000008000000}"/>
    <dataValidation allowBlank="1" showInputMessage="1" showErrorMessage="1" prompt="The year in this cell is automatically updated. Select another year in cell K3 of the January worksheet to change the year" sqref="C1" xr:uid="{ABE90B0D-7A98-427F-982B-03C8A65C5CD7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B1:H14"/>
  <sheetViews>
    <sheetView showGridLines="0" zoomScaleNormal="100" workbookViewId="0">
      <selection activeCell="F10" sqref="F10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2:8" ht="59.25" customHeight="1">
      <c r="B1" s="18" t="str">
        <f>"June "&amp;CalendarYear</f>
        <v>June 2025</v>
      </c>
      <c r="C1" s="19"/>
      <c r="D1" s="19"/>
      <c r="E1" s="20"/>
      <c r="F1" s="20"/>
      <c r="G1" s="20"/>
      <c r="H1" s="21"/>
    </row>
    <row r="2" spans="2:8" ht="21.75" customHeight="1">
      <c r="B2" s="5" t="str">
        <f>IF(WeekStart="SUNDAY", "SUNDAY","MONDAY")</f>
        <v>SUNDAY</v>
      </c>
      <c r="C2" s="83" t="str">
        <f t="shared" ref="C2:H2" si="0">UPPER(TEXT(C3,"dddd"))</f>
        <v>MONDAY</v>
      </c>
      <c r="D2" s="83" t="str">
        <f t="shared" si="0"/>
        <v>TUESDAY</v>
      </c>
      <c r="E2" s="83" t="str">
        <f t="shared" si="0"/>
        <v>WEDNESDAY</v>
      </c>
      <c r="F2" s="83" t="str">
        <f t="shared" si="0"/>
        <v>THURSDAY</v>
      </c>
      <c r="G2" s="83" t="str">
        <f t="shared" si="0"/>
        <v>FRIDAY</v>
      </c>
      <c r="H2" s="5" t="str">
        <f t="shared" si="0"/>
        <v>SATURDAY</v>
      </c>
    </row>
    <row r="3" spans="2:8" ht="19.5" customHeight="1">
      <c r="B3" s="71">
        <f t="array" ref="B3:H3">DaysAndWeeks+DATE(CalendarYear,6,1)-WEEKDAY(DATE(CalendarYear,6,1),(WeekStart="Monday")+1)+1</f>
        <v>45809</v>
      </c>
      <c r="C3" s="87">
        <v>45810</v>
      </c>
      <c r="D3" s="87">
        <v>45811</v>
      </c>
      <c r="E3" s="87">
        <v>45812</v>
      </c>
      <c r="F3" s="87">
        <v>45813</v>
      </c>
      <c r="G3" s="87">
        <v>45814</v>
      </c>
      <c r="H3" s="69">
        <v>45815</v>
      </c>
    </row>
    <row r="4" spans="2:8" ht="57.95" customHeight="1">
      <c r="B4" s="71"/>
      <c r="C4" s="88" t="s">
        <v>31</v>
      </c>
      <c r="D4" s="88" t="s">
        <v>31</v>
      </c>
      <c r="E4" s="90" t="s">
        <v>36</v>
      </c>
      <c r="F4" s="104"/>
      <c r="G4" s="99" t="s">
        <v>57</v>
      </c>
      <c r="H4" s="69"/>
    </row>
    <row r="5" spans="2:8" ht="19.5" customHeight="1">
      <c r="B5" s="69">
        <f t="array" ref="B5:H5">DaysAndWeeks+DATE(CalendarYear,6,1)-WEEKDAY(DATE(CalendarYear,6,1),(WeekStart="Monday")+1)+8</f>
        <v>45816</v>
      </c>
      <c r="C5" s="87">
        <v>45817</v>
      </c>
      <c r="D5" s="87">
        <v>45818</v>
      </c>
      <c r="E5" s="87">
        <v>45819</v>
      </c>
      <c r="F5" s="87">
        <v>45820</v>
      </c>
      <c r="G5" s="86">
        <v>45821</v>
      </c>
      <c r="H5" s="71">
        <v>45822</v>
      </c>
    </row>
    <row r="6" spans="2:8" ht="57.95" customHeight="1">
      <c r="B6" s="69"/>
      <c r="C6" s="88" t="s">
        <v>31</v>
      </c>
      <c r="D6" s="90" t="s">
        <v>20</v>
      </c>
      <c r="E6" s="99" t="s">
        <v>58</v>
      </c>
      <c r="F6" s="105"/>
      <c r="G6" s="99" t="s">
        <v>59</v>
      </c>
      <c r="H6" s="71"/>
    </row>
    <row r="7" spans="2:8" ht="19.5" customHeight="1">
      <c r="B7" s="71">
        <f t="array" ref="B7:H7">DaysAndWeeks+DATE(CalendarYear,6,1)-WEEKDAY(DATE(CalendarYear,6,1),(WeekStart="Monday")+1)+15</f>
        <v>45823</v>
      </c>
      <c r="C7" s="87">
        <v>45824</v>
      </c>
      <c r="D7" s="87">
        <v>45825</v>
      </c>
      <c r="E7" s="87">
        <v>45826</v>
      </c>
      <c r="F7" s="84">
        <v>45827</v>
      </c>
      <c r="G7" s="86">
        <v>45828</v>
      </c>
      <c r="H7" s="69">
        <v>45829</v>
      </c>
    </row>
    <row r="8" spans="2:8" ht="57.95" customHeight="1">
      <c r="B8" s="71"/>
      <c r="C8" s="91" t="s">
        <v>31</v>
      </c>
      <c r="D8" s="103"/>
      <c r="E8" s="103" t="s">
        <v>56</v>
      </c>
      <c r="F8" s="106" t="s">
        <v>11</v>
      </c>
      <c r="G8" s="103" t="s">
        <v>56</v>
      </c>
      <c r="H8" s="69"/>
    </row>
    <row r="9" spans="2:8" ht="19.5" customHeight="1">
      <c r="B9" s="69">
        <f t="array" ref="B9:H9">DaysAndWeeks+DATE(CalendarYear,6,1)-WEEKDAY(DATE(CalendarYear,6,1),(WeekStart="Monday")+1)+22</f>
        <v>45830</v>
      </c>
      <c r="C9" s="87">
        <v>45831</v>
      </c>
      <c r="D9" s="87">
        <v>45832</v>
      </c>
      <c r="E9" s="87">
        <v>45833</v>
      </c>
      <c r="F9" s="87">
        <v>45834</v>
      </c>
      <c r="G9" s="86">
        <v>45835</v>
      </c>
      <c r="H9" s="71">
        <v>45836</v>
      </c>
    </row>
    <row r="10" spans="2:8" ht="57.95" customHeight="1">
      <c r="B10" s="69"/>
      <c r="C10" s="99" t="s">
        <v>60</v>
      </c>
      <c r="D10" s="89" t="s">
        <v>23</v>
      </c>
      <c r="E10" s="99" t="s">
        <v>22</v>
      </c>
      <c r="F10" s="90" t="s">
        <v>61</v>
      </c>
      <c r="G10" s="90" t="s">
        <v>36</v>
      </c>
      <c r="H10" s="71"/>
    </row>
    <row r="11" spans="2:8" ht="19.5" customHeight="1">
      <c r="B11" s="71">
        <f t="array" ref="B11:H11">DaysAndWeeks+DATE(CalendarYear,6,1)-WEEKDAY(DATE(CalendarYear,6,1),(WeekStart="Monday")+1)+29</f>
        <v>45837</v>
      </c>
      <c r="C11" s="87">
        <v>45838</v>
      </c>
      <c r="D11" s="63">
        <v>45839</v>
      </c>
      <c r="E11" s="82">
        <v>45840</v>
      </c>
      <c r="F11" s="63">
        <v>45841</v>
      </c>
      <c r="G11" s="63">
        <v>45842</v>
      </c>
      <c r="H11" s="81">
        <v>45843</v>
      </c>
    </row>
    <row r="12" spans="2:8" ht="57.95" customHeight="1">
      <c r="B12" s="71"/>
      <c r="C12" s="99" t="s">
        <v>48</v>
      </c>
      <c r="D12" s="68"/>
      <c r="E12" s="67"/>
      <c r="F12" s="63"/>
      <c r="H12" s="65"/>
    </row>
    <row r="13" spans="2:8" ht="19.5" customHeight="1">
      <c r="B13" s="81">
        <f t="array" ref="B13:C13">DaysAndWeeks+DATE(CalendarYear,6,1)-WEEKDAY(DATE(CalendarYear,6,1),(WeekStart="Monday")+1)+36</f>
        <v>45844</v>
      </c>
      <c r="C13" s="74">
        <v>45845</v>
      </c>
      <c r="D13" s="7" t="s">
        <v>1</v>
      </c>
      <c r="E13" s="117"/>
      <c r="F13" s="117"/>
      <c r="G13" s="117"/>
      <c r="H13" s="113"/>
    </row>
    <row r="14" spans="2:8" ht="57.95" customHeight="1">
      <c r="B14" s="65"/>
      <c r="C14" s="74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1:D11">
    <cfRule type="expression" dxfId="22" priority="2">
      <formula>AND(DAY(B11)&gt;=1,DAY(B11)&lt;=15)</formula>
    </cfRule>
  </conditionalFormatting>
  <conditionalFormatting sqref="B3:G3">
    <cfRule type="expression" dxfId="21" priority="5">
      <formula>DAY(B3)&gt;8</formula>
    </cfRule>
  </conditionalFormatting>
  <conditionalFormatting sqref="C13:D13">
    <cfRule type="expression" dxfId="20" priority="3">
      <formula>AND(DAY(C13)&gt;=1,DAY(C13)&lt;=15)</formula>
    </cfRule>
  </conditionalFormatting>
  <conditionalFormatting sqref="F11:G11">
    <cfRule type="expression" dxfId="19" priority="6">
      <formula>AND(DAY(F11)&gt;=1,DAY(F11)&lt;=15)</formula>
    </cfRule>
  </conditionalFormatting>
  <conditionalFormatting sqref="H9">
    <cfRule type="expression" dxfId="18" priority="1">
      <formula>AND(DAY(H9)&gt;=1,DAY(H9)&lt;=15)</formula>
    </cfRule>
  </conditionalFormatting>
  <dataValidations count="9">
    <dataValidation allowBlank="1" showInputMessage="1" showErrorMessage="1" prompt="Automatically determined weekday" sqref="C2:H2" xr:uid="{00000000-0002-0000-05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5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5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500-000003000000}"/>
    <dataValidation allowBlank="1" showInputMessage="1" showErrorMessage="1" prompt="June month calendar" sqref="A1" xr:uid="{00000000-0002-0000-0500-000005000000}"/>
    <dataValidation allowBlank="1" showInputMessage="1" showErrorMessage="1" prompt="Enter Notes in the cell at right" sqref="D13:D14" xr:uid="{00000000-0002-0000-0500-000006000000}"/>
    <dataValidation allowBlank="1" showInputMessage="1" showErrorMessage="1" prompt="Enter Notes in this cell" sqref="E13:H14" xr:uid="{00000000-0002-0000-0500-000007000000}"/>
    <dataValidation allowBlank="1" showInputMessage="1" showErrorMessage="1" prompt="This row &amp; rows 6, 8, 10, 12, &amp; 14 are cells for entering daily notes related to the calendar day in the cell above" sqref="B4" xr:uid="{00000000-0002-0000-0500-000008000000}"/>
    <dataValidation allowBlank="1" showInputMessage="1" showErrorMessage="1" prompt="The year in this cell is automatically updated. Select another year in cell K3 of the January worksheet to change the year" sqref="C1" xr:uid="{3B5EBA9E-6F2A-4A06-88F5-C22A25660616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/>
    <pageSetUpPr fitToPage="1"/>
  </sheetPr>
  <dimension ref="B1:H14"/>
  <sheetViews>
    <sheetView showGridLines="0" zoomScaleNormal="100" workbookViewId="0">
      <selection activeCell="D6" sqref="D6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2:8" ht="59.25" customHeight="1">
      <c r="B1" s="36" t="str">
        <f>"July "&amp;CalendarYear</f>
        <v>July 2025</v>
      </c>
      <c r="C1" s="37"/>
      <c r="D1" s="37"/>
      <c r="E1" s="38"/>
      <c r="F1" s="38"/>
      <c r="G1" s="38"/>
      <c r="H1" s="39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83" t="str">
        <f t="shared" si="0"/>
        <v>TUESDAY</v>
      </c>
      <c r="E2" s="83" t="str">
        <f t="shared" si="0"/>
        <v>WEDNESDAY</v>
      </c>
      <c r="F2" s="83" t="str">
        <f t="shared" si="0"/>
        <v>THURSDAY</v>
      </c>
      <c r="G2" s="83" t="str">
        <f t="shared" si="0"/>
        <v>FRIDAY</v>
      </c>
      <c r="H2" s="5" t="str">
        <f t="shared" si="0"/>
        <v>SATURDAY</v>
      </c>
    </row>
    <row r="3" spans="2:8" ht="19.5" customHeight="1">
      <c r="B3" s="60">
        <f t="array" ref="B3:H3">DaysAndWeeks+DATE(CalendarYear,7,1)-WEEKDAY(DATE(CalendarYear,7,1),(WeekStart="Monday")+1)+1</f>
        <v>45837</v>
      </c>
      <c r="C3" s="82">
        <v>45838</v>
      </c>
      <c r="D3" s="87">
        <v>45839</v>
      </c>
      <c r="E3" s="87">
        <v>45840</v>
      </c>
      <c r="F3" s="87">
        <v>45841</v>
      </c>
      <c r="G3" s="97">
        <v>45842</v>
      </c>
      <c r="H3" s="69">
        <v>45843</v>
      </c>
    </row>
    <row r="4" spans="2:8" ht="57.95" customHeight="1">
      <c r="B4" s="60"/>
      <c r="C4" s="64"/>
      <c r="D4" s="88" t="s">
        <v>31</v>
      </c>
      <c r="E4" s="90" t="s">
        <v>36</v>
      </c>
      <c r="F4" s="95"/>
      <c r="G4" s="98" t="s">
        <v>12</v>
      </c>
      <c r="H4" s="69"/>
    </row>
    <row r="5" spans="2:8" ht="19.5" customHeight="1">
      <c r="B5" s="69">
        <f t="array" ref="B5:H5">DaysAndWeeks+DATE(CalendarYear,7,1)-WEEKDAY(DATE(CalendarYear,7,1),(WeekStart="Monday")+1)+8</f>
        <v>45844</v>
      </c>
      <c r="C5" s="86">
        <v>45845</v>
      </c>
      <c r="D5" s="86">
        <v>45846</v>
      </c>
      <c r="E5" s="86">
        <v>45847</v>
      </c>
      <c r="F5" s="86">
        <v>45848</v>
      </c>
      <c r="G5" s="86">
        <v>45849</v>
      </c>
      <c r="H5" s="69">
        <v>45850</v>
      </c>
    </row>
    <row r="6" spans="2:8" ht="57.95" customHeight="1">
      <c r="B6" s="69"/>
      <c r="C6" s="88" t="s">
        <v>31</v>
      </c>
      <c r="D6" s="90" t="s">
        <v>62</v>
      </c>
      <c r="E6" s="90"/>
      <c r="F6" s="90" t="s">
        <v>73</v>
      </c>
      <c r="G6" s="99" t="s">
        <v>74</v>
      </c>
      <c r="H6" s="69"/>
    </row>
    <row r="7" spans="2:8" ht="19.5" customHeight="1">
      <c r="B7" s="69">
        <f t="array" ref="B7:H7">DaysAndWeeks+DATE(CalendarYear,7,1)-WEEKDAY(DATE(CalendarYear,7,1),(WeekStart="Monday")+1)+15</f>
        <v>45851</v>
      </c>
      <c r="C7" s="87">
        <v>45852</v>
      </c>
      <c r="D7" s="87">
        <v>45853</v>
      </c>
      <c r="E7" s="87">
        <v>45854</v>
      </c>
      <c r="F7" s="87">
        <v>45855</v>
      </c>
      <c r="G7" s="87">
        <v>45856</v>
      </c>
      <c r="H7" s="69">
        <v>45857</v>
      </c>
    </row>
    <row r="8" spans="2:8" ht="57.95" customHeight="1">
      <c r="B8" s="69"/>
      <c r="C8" s="88" t="s">
        <v>31</v>
      </c>
      <c r="D8" s="96"/>
      <c r="E8" s="90" t="s">
        <v>36</v>
      </c>
      <c r="F8" s="99" t="s">
        <v>8</v>
      </c>
      <c r="G8" s="90" t="s">
        <v>36</v>
      </c>
      <c r="H8" s="69"/>
    </row>
    <row r="9" spans="2:8" ht="19.5" customHeight="1">
      <c r="B9" s="69">
        <f t="array" ref="B9:H9">DaysAndWeeks+DATE(CalendarYear,7,1)-WEEKDAY(DATE(CalendarYear,7,1),(WeekStart="Monday")+1)+22</f>
        <v>45858</v>
      </c>
      <c r="C9" s="86">
        <v>45859</v>
      </c>
      <c r="D9" s="86">
        <v>45860</v>
      </c>
      <c r="E9" s="86">
        <v>45861</v>
      </c>
      <c r="F9" s="86">
        <v>45862</v>
      </c>
      <c r="G9" s="86">
        <v>45863</v>
      </c>
      <c r="H9" s="69">
        <v>45864</v>
      </c>
    </row>
    <row r="10" spans="2:8" ht="57.95" customHeight="1">
      <c r="B10" s="69"/>
      <c r="C10" s="88" t="s">
        <v>31</v>
      </c>
      <c r="D10" s="99" t="s">
        <v>6</v>
      </c>
      <c r="E10" s="99" t="s">
        <v>52</v>
      </c>
      <c r="F10" s="99" t="s">
        <v>56</v>
      </c>
      <c r="G10" s="89" t="s">
        <v>29</v>
      </c>
      <c r="H10" s="69"/>
    </row>
    <row r="11" spans="2:8" ht="19.5" customHeight="1">
      <c r="B11" s="69">
        <f t="array" ref="B11:H11">DaysAndWeeks+DATE(CalendarYear,7,1)-WEEKDAY(DATE(CalendarYear,7,1),(WeekStart="Monday")+1)+29</f>
        <v>45865</v>
      </c>
      <c r="C11" s="87">
        <v>45866</v>
      </c>
      <c r="D11" s="87">
        <v>45867</v>
      </c>
      <c r="E11" s="87">
        <v>45868</v>
      </c>
      <c r="F11" s="87">
        <v>45869</v>
      </c>
      <c r="G11" s="60">
        <v>45870</v>
      </c>
      <c r="H11" s="60">
        <v>45871</v>
      </c>
    </row>
    <row r="12" spans="2:8" ht="57.95" customHeight="1">
      <c r="B12" s="69"/>
      <c r="C12" s="99" t="s">
        <v>22</v>
      </c>
      <c r="D12" s="88" t="s">
        <v>31</v>
      </c>
      <c r="E12" s="90" t="s">
        <v>36</v>
      </c>
      <c r="F12" s="99" t="s">
        <v>39</v>
      </c>
      <c r="G12" s="60"/>
      <c r="H12" s="60"/>
    </row>
    <row r="13" spans="2:8" ht="19.5" customHeight="1">
      <c r="B13" s="75">
        <f t="array" ref="B13:C13">DaysAndWeeks+DATE(CalendarYear,7,1)-WEEKDAY(DATE(CalendarYear,7,1),(WeekStart="Monday")+1)+36</f>
        <v>45872</v>
      </c>
      <c r="C13" s="75">
        <v>45873</v>
      </c>
      <c r="D13" s="7" t="s">
        <v>1</v>
      </c>
      <c r="E13" s="117"/>
      <c r="F13" s="117"/>
      <c r="G13" s="117"/>
      <c r="H13" s="113"/>
    </row>
    <row r="14" spans="2:8" ht="57.95" customHeight="1">
      <c r="B14" s="75"/>
      <c r="C14" s="75"/>
      <c r="D14" s="8"/>
      <c r="E14" s="114"/>
      <c r="F14" s="114"/>
      <c r="G14" s="114"/>
      <c r="H14" s="115"/>
    </row>
  </sheetData>
  <sheetProtection sheet="1" objects="1" scenarios="1"/>
  <dataConsolidate/>
  <mergeCells count="1">
    <mergeCell ref="E13:H14"/>
  </mergeCells>
  <conditionalFormatting sqref="B3">
    <cfRule type="expression" dxfId="17" priority="3">
      <formula>DAY(B3)&gt;8</formula>
    </cfRule>
  </conditionalFormatting>
  <conditionalFormatting sqref="B13:D13">
    <cfRule type="expression" dxfId="16" priority="1">
      <formula>AND(DAY(B13)&gt;=1,DAY(B13)&lt;=15)</formula>
    </cfRule>
  </conditionalFormatting>
  <conditionalFormatting sqref="C11:H11">
    <cfRule type="expression" dxfId="15" priority="4">
      <formula>AND(DAY(C11)&gt;=1,DAY(C11)&lt;=15)</formula>
    </cfRule>
  </conditionalFormatting>
  <dataValidations count="9">
    <dataValidation allowBlank="1" showInputMessage="1" showErrorMessage="1" prompt="Automatically determined weekday" sqref="C2:H2" xr:uid="{00000000-0002-0000-06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6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6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600-000003000000}"/>
    <dataValidation allowBlank="1" showInputMessage="1" showErrorMessage="1" prompt="The year in this cell is automatically updated. Select another year in cell K3 of the January worksheet to change the year" sqref="C1" xr:uid="{00000000-0002-0000-0600-000004000000}"/>
    <dataValidation allowBlank="1" showInputMessage="1" showErrorMessage="1" prompt="July month calendar" sqref="A1" xr:uid="{00000000-0002-0000-0600-000005000000}"/>
    <dataValidation allowBlank="1" showInputMessage="1" showErrorMessage="1" prompt="Enter Notes in the cell at right" sqref="D13:D14" xr:uid="{00000000-0002-0000-0600-000006000000}"/>
    <dataValidation allowBlank="1" showInputMessage="1" showErrorMessage="1" prompt="Enter Notes in this cell" sqref="E13:H14" xr:uid="{00000000-0002-0000-0600-000007000000}"/>
    <dataValidation allowBlank="1" showInputMessage="1" showErrorMessage="1" prompt="This row &amp; rows 6, 8, 10, 12, &amp; 14 are cells for entering daily notes related to the calendar day in the cell above" sqref="B4" xr:uid="{00000000-0002-0000-0600-000008000000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8"/>
    <pageSetUpPr fitToPage="1"/>
  </sheetPr>
  <dimension ref="B1:H14"/>
  <sheetViews>
    <sheetView showGridLines="0" zoomScaleNormal="100" workbookViewId="0">
      <selection activeCell="G4" sqref="G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2:8" ht="59.25" customHeight="1">
      <c r="B1" s="40" t="str">
        <f>"August "&amp;CalendarYear</f>
        <v>August 2025</v>
      </c>
      <c r="C1" s="41"/>
      <c r="D1" s="41"/>
      <c r="E1" s="42"/>
      <c r="F1" s="42"/>
      <c r="G1" s="42"/>
      <c r="H1" s="43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83" t="str">
        <f t="shared" si="0"/>
        <v>FRIDAY</v>
      </c>
      <c r="H2" s="5" t="str">
        <f t="shared" si="0"/>
        <v>SATURDAY</v>
      </c>
    </row>
    <row r="3" spans="2:8" ht="19.5" customHeight="1">
      <c r="B3" s="60">
        <f t="array" ref="B3:H3">DaysAndWeeks+DATE(CalendarYear,8,1)-WEEKDAY(DATE(CalendarYear,8,1),(WeekStart="Monday")+1)+1</f>
        <v>45865</v>
      </c>
      <c r="C3" s="60">
        <v>45866</v>
      </c>
      <c r="D3" s="60">
        <v>45867</v>
      </c>
      <c r="E3" s="60">
        <v>45868</v>
      </c>
      <c r="F3" s="63">
        <v>45869</v>
      </c>
      <c r="G3" s="87">
        <v>45870</v>
      </c>
      <c r="H3" s="69">
        <v>45871</v>
      </c>
    </row>
    <row r="4" spans="2:8" ht="57.95" customHeight="1">
      <c r="B4" s="60"/>
      <c r="C4" s="61"/>
      <c r="D4" s="61"/>
      <c r="E4" s="61"/>
      <c r="F4" s="64"/>
      <c r="G4" s="90" t="s">
        <v>36</v>
      </c>
      <c r="H4" s="69"/>
    </row>
    <row r="5" spans="2:8" ht="19.5" customHeight="1">
      <c r="B5" s="69">
        <f t="array" ref="B5:H5">DaysAndWeeks+DATE(CalendarYear,8,1)-WEEKDAY(DATE(CalendarYear,8,1),(WeekStart="Monday")+1)+8</f>
        <v>45872</v>
      </c>
      <c r="C5" s="86">
        <v>45873</v>
      </c>
      <c r="D5" s="86">
        <v>45874</v>
      </c>
      <c r="E5" s="86">
        <v>45875</v>
      </c>
      <c r="F5" s="86">
        <v>45876</v>
      </c>
      <c r="G5" s="86">
        <v>45877</v>
      </c>
      <c r="H5" s="69">
        <v>45878</v>
      </c>
    </row>
    <row r="6" spans="2:8" ht="57.95" customHeight="1">
      <c r="B6" s="69"/>
      <c r="C6" s="88" t="s">
        <v>31</v>
      </c>
      <c r="D6" s="99"/>
      <c r="E6" s="90" t="s">
        <v>62</v>
      </c>
      <c r="F6" s="99"/>
      <c r="G6" s="90" t="s">
        <v>34</v>
      </c>
      <c r="H6" s="69"/>
    </row>
    <row r="7" spans="2:8" ht="19.5" customHeight="1">
      <c r="B7" s="69">
        <f t="array" ref="B7:H7">DaysAndWeeks+DATE(CalendarYear,8,1)-WEEKDAY(DATE(CalendarYear,8,1),(WeekStart="Monday")+1)+15</f>
        <v>45879</v>
      </c>
      <c r="C7" s="87">
        <v>45880</v>
      </c>
      <c r="D7" s="87">
        <v>45881</v>
      </c>
      <c r="E7" s="87">
        <v>45882</v>
      </c>
      <c r="F7" s="87">
        <v>45883</v>
      </c>
      <c r="G7" s="87">
        <v>45884</v>
      </c>
      <c r="H7" s="69">
        <v>45885</v>
      </c>
    </row>
    <row r="8" spans="2:8" ht="57.95" customHeight="1">
      <c r="B8" s="69"/>
      <c r="C8" s="88" t="s">
        <v>31</v>
      </c>
      <c r="D8" s="99" t="s">
        <v>19</v>
      </c>
      <c r="E8" s="90" t="s">
        <v>36</v>
      </c>
      <c r="F8" s="96"/>
      <c r="G8" s="99" t="s">
        <v>42</v>
      </c>
      <c r="H8" s="69"/>
    </row>
    <row r="9" spans="2:8" ht="19.5" customHeight="1">
      <c r="B9" s="69">
        <f t="array" ref="B9:H9">DaysAndWeeks+DATE(CalendarYear,8,1)-WEEKDAY(DATE(CalendarYear,8,1),(WeekStart="Monday")+1)+22</f>
        <v>45886</v>
      </c>
      <c r="C9" s="86">
        <v>45887</v>
      </c>
      <c r="D9" s="86">
        <v>45888</v>
      </c>
      <c r="E9" s="86">
        <v>45889</v>
      </c>
      <c r="F9" s="86">
        <v>45890</v>
      </c>
      <c r="G9" s="86">
        <v>45891</v>
      </c>
      <c r="H9" s="69">
        <v>45892</v>
      </c>
    </row>
    <row r="10" spans="2:8" ht="57.95" customHeight="1">
      <c r="B10" s="69"/>
      <c r="C10" s="88" t="s">
        <v>31</v>
      </c>
      <c r="D10" s="99"/>
      <c r="E10" s="99" t="s">
        <v>56</v>
      </c>
      <c r="F10" s="99" t="s">
        <v>6</v>
      </c>
      <c r="G10" s="99" t="s">
        <v>52</v>
      </c>
      <c r="H10" s="69"/>
    </row>
    <row r="11" spans="2:8" ht="19.5" customHeight="1">
      <c r="B11" s="69">
        <f t="array" ref="B11:H11">DaysAndWeeks+DATE(CalendarYear,8,1)-WEEKDAY(DATE(CalendarYear,8,1),(WeekStart="Monday")+1)+29</f>
        <v>45893</v>
      </c>
      <c r="C11" s="87">
        <v>45894</v>
      </c>
      <c r="D11" s="87">
        <v>45895</v>
      </c>
      <c r="E11" s="87">
        <v>45896</v>
      </c>
      <c r="F11" s="87">
        <v>45897</v>
      </c>
      <c r="G11" s="87">
        <v>45898</v>
      </c>
      <c r="H11" s="69">
        <v>45899</v>
      </c>
    </row>
    <row r="12" spans="2:8" ht="57.95" customHeight="1">
      <c r="B12" s="69"/>
      <c r="C12" s="95" t="s">
        <v>21</v>
      </c>
      <c r="D12" s="99" t="s">
        <v>28</v>
      </c>
      <c r="E12" s="88" t="s">
        <v>31</v>
      </c>
      <c r="F12" s="90" t="s">
        <v>36</v>
      </c>
      <c r="G12" s="99" t="s">
        <v>48</v>
      </c>
      <c r="H12" s="69"/>
    </row>
    <row r="13" spans="2:8" ht="19.5" customHeight="1">
      <c r="B13" s="69">
        <f t="array" ref="B13:C13">DaysAndWeeks+DATE(CalendarYear,8,1)-WEEKDAY(DATE(CalendarYear,8,1),(WeekStart="Monday")+1)+36</f>
        <v>45900</v>
      </c>
      <c r="C13" s="75">
        <v>45901</v>
      </c>
      <c r="D13" s="7" t="s">
        <v>1</v>
      </c>
      <c r="E13" s="117"/>
      <c r="F13" s="117"/>
      <c r="G13" s="117"/>
      <c r="H13" s="113"/>
    </row>
    <row r="14" spans="2:8" ht="57.95" customHeight="1">
      <c r="B14" s="78"/>
      <c r="C14" s="75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3:D13">
    <cfRule type="expression" dxfId="14" priority="1">
      <formula>AND(DAY(B13)&gt;=1,DAY(B13)&lt;=15)</formula>
    </cfRule>
  </conditionalFormatting>
  <conditionalFormatting sqref="B3:G3">
    <cfRule type="expression" dxfId="13" priority="3">
      <formula>DAY(B3)&gt;8</formula>
    </cfRule>
  </conditionalFormatting>
  <conditionalFormatting sqref="C11:G11">
    <cfRule type="expression" dxfId="12" priority="4">
      <formula>AND(DAY(C11)&gt;=1,DAY(C11)&lt;=15)</formula>
    </cfRule>
  </conditionalFormatting>
  <dataValidations count="9">
    <dataValidation allowBlank="1" showInputMessage="1" showErrorMessage="1" prompt="Automatically determined weekday" sqref="C2:H2" xr:uid="{00000000-0002-0000-07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7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7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700-000003000000}"/>
    <dataValidation allowBlank="1" showInputMessage="1" showErrorMessage="1" prompt="August month calendar" sqref="A1" xr:uid="{00000000-0002-0000-0700-000005000000}"/>
    <dataValidation allowBlank="1" showInputMessage="1" showErrorMessage="1" prompt="Enter Notes in the cell at right" sqref="D13:D14" xr:uid="{00000000-0002-0000-0700-000006000000}"/>
    <dataValidation allowBlank="1" showInputMessage="1" showErrorMessage="1" prompt="Enter Notes in this cell" sqref="E13:H14" xr:uid="{00000000-0002-0000-0700-000007000000}"/>
    <dataValidation allowBlank="1" showInputMessage="1" showErrorMessage="1" prompt="This row &amp; rows 6, 8, 10, 12, &amp; 14 are cells for entering daily notes related to the calendar day in the cell above" sqref="B4" xr:uid="{00000000-0002-0000-0700-000008000000}"/>
    <dataValidation allowBlank="1" showInputMessage="1" showErrorMessage="1" prompt="The year in this cell is automatically updated. Select another year in cell K3 of the January worksheet to change the year" sqref="C1" xr:uid="{66CA7BBB-AB5C-45C6-8652-E95B2C7872CF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8" tint="-0.249977111117893"/>
    <pageSetUpPr fitToPage="1"/>
  </sheetPr>
  <dimension ref="B1:H14"/>
  <sheetViews>
    <sheetView showGridLines="0" zoomScaleNormal="100" workbookViewId="0">
      <selection activeCell="G4" sqref="G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  <col min="10" max="10" width="10.6640625" customWidth="1"/>
  </cols>
  <sheetData>
    <row r="1" spans="2:8" ht="59.25" customHeight="1">
      <c r="B1" s="44" t="str">
        <f>"September "&amp;CalendarYear</f>
        <v>September 2025</v>
      </c>
      <c r="C1" s="45"/>
      <c r="D1" s="45"/>
      <c r="E1" s="46"/>
      <c r="F1" s="46"/>
      <c r="G1" s="46"/>
      <c r="H1" s="47"/>
    </row>
    <row r="2" spans="2:8" ht="21.75" customHeight="1">
      <c r="B2" s="5" t="str">
        <f>IF(WeekStart="SUNDAY", "SUNDAY","MONDAY")</f>
        <v>SUNDAY</v>
      </c>
      <c r="C2" s="83" t="str">
        <f t="shared" ref="C2:H2" si="0">UPPER(TEXT(C3,"dddd"))</f>
        <v>MONDAY</v>
      </c>
      <c r="D2" s="83" t="str">
        <f t="shared" si="0"/>
        <v>TUESDAY</v>
      </c>
      <c r="E2" s="83" t="str">
        <f t="shared" si="0"/>
        <v>WEDNESDAY</v>
      </c>
      <c r="F2" s="83" t="str">
        <f t="shared" si="0"/>
        <v>THURSDAY</v>
      </c>
      <c r="G2" s="83" t="str">
        <f t="shared" si="0"/>
        <v>FRIDAY</v>
      </c>
      <c r="H2" s="5" t="str">
        <f t="shared" si="0"/>
        <v>SATURDAY</v>
      </c>
    </row>
    <row r="3" spans="2:8" ht="19.5" customHeight="1">
      <c r="B3" s="81">
        <f t="array" ref="B3:H3">DaysAndWeeks+DATE(CalendarYear,9,1)-WEEKDAY(DATE(CalendarYear,9,1),(WeekStart="Monday")+1)+1</f>
        <v>45900</v>
      </c>
      <c r="C3" s="84">
        <v>45901</v>
      </c>
      <c r="D3" s="87">
        <v>45902</v>
      </c>
      <c r="E3" s="87">
        <v>45903</v>
      </c>
      <c r="F3" s="87">
        <v>45904</v>
      </c>
      <c r="G3" s="87">
        <v>45905</v>
      </c>
      <c r="H3" s="69">
        <v>45906</v>
      </c>
    </row>
    <row r="4" spans="2:8" ht="57.95" customHeight="1">
      <c r="B4" s="65"/>
      <c r="C4" s="98" t="s">
        <v>13</v>
      </c>
      <c r="D4" s="88" t="s">
        <v>31</v>
      </c>
      <c r="E4" s="90" t="s">
        <v>36</v>
      </c>
      <c r="F4" s="107"/>
      <c r="G4" s="90" t="s">
        <v>36</v>
      </c>
      <c r="H4" s="69"/>
    </row>
    <row r="5" spans="2:8" ht="19.5" customHeight="1">
      <c r="B5" s="69">
        <f t="array" ref="B5:H5">DaysAndWeeks+DATE(CalendarYear,9,1)-WEEKDAY(DATE(CalendarYear,9,1),(WeekStart="Monday")+1)+8</f>
        <v>45907</v>
      </c>
      <c r="C5" s="86">
        <v>45908</v>
      </c>
      <c r="D5" s="86">
        <v>45909</v>
      </c>
      <c r="E5" s="86">
        <v>45910</v>
      </c>
      <c r="F5" s="86">
        <v>45911</v>
      </c>
      <c r="G5" s="86">
        <v>45912</v>
      </c>
      <c r="H5" s="69">
        <v>45913</v>
      </c>
    </row>
    <row r="6" spans="2:8" ht="57.95" customHeight="1">
      <c r="B6" s="69"/>
      <c r="C6" s="99" t="s">
        <v>63</v>
      </c>
      <c r="D6" s="99"/>
      <c r="E6" s="90" t="s">
        <v>34</v>
      </c>
      <c r="F6" s="99" t="s">
        <v>19</v>
      </c>
      <c r="G6" s="90" t="s">
        <v>36</v>
      </c>
      <c r="H6" s="69"/>
    </row>
    <row r="7" spans="2:8" ht="19.5" customHeight="1">
      <c r="B7" s="69">
        <f t="array" ref="B7:H7">DaysAndWeeks+DATE(CalendarYear,9,1)-WEEKDAY(DATE(CalendarYear,9,1),(WeekStart="Monday")+1)+15</f>
        <v>45914</v>
      </c>
      <c r="C7" s="87">
        <v>45915</v>
      </c>
      <c r="D7" s="87">
        <v>45916</v>
      </c>
      <c r="E7" s="87">
        <v>45917</v>
      </c>
      <c r="F7" s="87">
        <v>45918</v>
      </c>
      <c r="G7" s="87">
        <v>45919</v>
      </c>
      <c r="H7" s="69">
        <v>45920</v>
      </c>
    </row>
    <row r="8" spans="2:8" ht="57.95" customHeight="1">
      <c r="B8" s="69"/>
      <c r="C8" s="91" t="s">
        <v>31</v>
      </c>
      <c r="D8" s="103" t="s">
        <v>8</v>
      </c>
      <c r="E8" s="93" t="s">
        <v>36</v>
      </c>
      <c r="F8" s="103"/>
      <c r="G8" s="103" t="s">
        <v>56</v>
      </c>
      <c r="H8" s="69"/>
    </row>
    <row r="9" spans="2:8" ht="19.5" customHeight="1">
      <c r="B9" s="69">
        <f t="array" ref="B9:H9">DaysAndWeeks+DATE(CalendarYear,9,1)-WEEKDAY(DATE(CalendarYear,9,1),(WeekStart="Monday")+1)+22</f>
        <v>45921</v>
      </c>
      <c r="C9" s="86">
        <v>45922</v>
      </c>
      <c r="D9" s="86">
        <v>45923</v>
      </c>
      <c r="E9" s="86">
        <v>45924</v>
      </c>
      <c r="F9" s="86">
        <v>45925</v>
      </c>
      <c r="G9" s="86">
        <v>45926</v>
      </c>
      <c r="H9" s="69">
        <v>45927</v>
      </c>
    </row>
    <row r="10" spans="2:8" ht="57.95" customHeight="1">
      <c r="B10" s="69"/>
      <c r="C10" s="99" t="s">
        <v>64</v>
      </c>
      <c r="D10" s="99" t="s">
        <v>52</v>
      </c>
      <c r="E10" s="95" t="s">
        <v>21</v>
      </c>
      <c r="F10" s="99" t="s">
        <v>22</v>
      </c>
      <c r="G10" s="90" t="s">
        <v>61</v>
      </c>
      <c r="H10" s="69"/>
    </row>
    <row r="11" spans="2:8" ht="19.5" customHeight="1">
      <c r="B11" s="69">
        <f t="array" ref="B11:H11">DaysAndWeeks+DATE(CalendarYear,9,1)-WEEKDAY(DATE(CalendarYear,9,1),(WeekStart="Monday")+1)+29</f>
        <v>45928</v>
      </c>
      <c r="C11" s="87">
        <v>45929</v>
      </c>
      <c r="D11" s="87">
        <v>45930</v>
      </c>
      <c r="E11" s="60">
        <v>45931</v>
      </c>
      <c r="F11" s="60">
        <v>45932</v>
      </c>
      <c r="G11" s="60">
        <v>45933</v>
      </c>
      <c r="H11" s="60">
        <v>45934</v>
      </c>
    </row>
    <row r="12" spans="2:8" ht="57.95" customHeight="1">
      <c r="B12" s="69"/>
      <c r="C12" s="90" t="s">
        <v>36</v>
      </c>
      <c r="D12" s="99" t="s">
        <v>53</v>
      </c>
      <c r="E12" s="61"/>
      <c r="F12" s="61"/>
      <c r="G12" s="61"/>
      <c r="H12" s="61"/>
    </row>
    <row r="13" spans="2:8" ht="19.5" customHeight="1">
      <c r="B13" s="75">
        <f t="array" ref="B13:C13">DaysAndWeeks+DATE(CalendarYear,9,1)-WEEKDAY(DATE(CalendarYear,9,1),(WeekStart="Monday")+1)+36</f>
        <v>45935</v>
      </c>
      <c r="C13" s="75">
        <v>45936</v>
      </c>
      <c r="D13" s="7" t="s">
        <v>1</v>
      </c>
      <c r="E13" s="117"/>
      <c r="F13" s="117"/>
      <c r="G13" s="117"/>
      <c r="H13" s="113"/>
    </row>
    <row r="14" spans="2:8" ht="57.95" customHeight="1">
      <c r="B14" s="66"/>
      <c r="C14" s="66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3:D13">
    <cfRule type="expression" dxfId="11" priority="1">
      <formula>AND(DAY(B13)&gt;=1,DAY(B13)&lt;=15)</formula>
    </cfRule>
  </conditionalFormatting>
  <conditionalFormatting sqref="C11:H11">
    <cfRule type="expression" dxfId="10" priority="4">
      <formula>AND(DAY(C11)&gt;=1,DAY(C11)&lt;=15)</formula>
    </cfRule>
  </conditionalFormatting>
  <conditionalFormatting sqref="D3:G3">
    <cfRule type="expression" dxfId="9" priority="3">
      <formula>DAY(D3)&gt;8</formula>
    </cfRule>
  </conditionalFormatting>
  <dataValidations count="9">
    <dataValidation allowBlank="1" showInputMessage="1" showErrorMessage="1" prompt="Automatically determined weekday" sqref="C2:H2" xr:uid="{00000000-0002-0000-08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8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8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800-000003000000}"/>
    <dataValidation allowBlank="1" showInputMessage="1" showErrorMessage="1" prompt="September month calendar" sqref="A1" xr:uid="{00000000-0002-0000-0800-000005000000}"/>
    <dataValidation allowBlank="1" showInputMessage="1" showErrorMessage="1" prompt="Enter Notes in the cell at right" sqref="D13:D14" xr:uid="{00000000-0002-0000-0800-000006000000}"/>
    <dataValidation allowBlank="1" showInputMessage="1" showErrorMessage="1" prompt="Enter Notes in this cell" sqref="E13:H14" xr:uid="{00000000-0002-0000-0800-000007000000}"/>
    <dataValidation allowBlank="1" showInputMessage="1" showErrorMessage="1" prompt="This row &amp; rows 6, 8, 10, 12, &amp; 14 are cells for entering daily notes related to the calendar day in the cell above" sqref="B4" xr:uid="{00000000-0002-0000-0800-000008000000}"/>
    <dataValidation allowBlank="1" showInputMessage="1" showErrorMessage="1" prompt="The year in this cell is automatically updated. Select another year in cell K3 of the January worksheet to change the year" sqref="C1" xr:uid="{4435369A-E4BA-4CCE-AFA8-841FBD5E4294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9" tint="-0.249977111117893"/>
    <pageSetUpPr fitToPage="1"/>
  </sheetPr>
  <dimension ref="B1:H14"/>
  <sheetViews>
    <sheetView showGridLines="0" zoomScaleNormal="100" workbookViewId="0">
      <selection activeCell="F4" sqref="F4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59" t="str">
        <f>"October "&amp;CalendarYear</f>
        <v>October 2025</v>
      </c>
      <c r="C1" s="51"/>
      <c r="D1" s="51"/>
      <c r="E1" s="52"/>
      <c r="F1" s="52"/>
      <c r="G1" s="52"/>
      <c r="H1" s="53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83" t="str">
        <f t="shared" si="0"/>
        <v>WEDNESDAY</v>
      </c>
      <c r="F2" s="83" t="str">
        <f t="shared" si="0"/>
        <v>THURSDAY</v>
      </c>
      <c r="G2" s="83" t="str">
        <f t="shared" si="0"/>
        <v>FRIDAY</v>
      </c>
      <c r="H2" s="5" t="str">
        <f t="shared" si="0"/>
        <v>SATURDAY</v>
      </c>
    </row>
    <row r="3" spans="2:8" ht="19.5" customHeight="1">
      <c r="B3" s="60">
        <f t="array" ref="B3:H3">DaysAndWeeks+DATE(CalendarYear,10,1)-WEEKDAY(DATE(CalendarYear,10,1),(WeekStart="Monday")+1)+1</f>
        <v>45928</v>
      </c>
      <c r="C3" s="60">
        <v>45929</v>
      </c>
      <c r="D3" s="63">
        <v>45930</v>
      </c>
      <c r="E3" s="87">
        <v>45931</v>
      </c>
      <c r="F3" s="87">
        <v>45932</v>
      </c>
      <c r="G3" s="87">
        <v>45933</v>
      </c>
      <c r="H3" s="69">
        <v>45934</v>
      </c>
    </row>
    <row r="4" spans="2:8" ht="57.95" customHeight="1">
      <c r="B4" s="61"/>
      <c r="C4" s="61"/>
      <c r="D4" s="64"/>
      <c r="E4" s="90" t="s">
        <v>36</v>
      </c>
      <c r="F4" s="88" t="s">
        <v>31</v>
      </c>
      <c r="G4" s="90" t="s">
        <v>36</v>
      </c>
      <c r="H4" s="69"/>
    </row>
    <row r="5" spans="2:8" ht="19.5" customHeight="1">
      <c r="B5" s="69">
        <f t="array" ref="B5:H5">DaysAndWeeks+DATE(CalendarYear,10,1)-WEEKDAY(DATE(CalendarYear,10,1),(WeekStart="Monday")+1)+8</f>
        <v>45935</v>
      </c>
      <c r="C5" s="86">
        <v>45936</v>
      </c>
      <c r="D5" s="86">
        <v>45937</v>
      </c>
      <c r="E5" s="86">
        <v>45938</v>
      </c>
      <c r="F5" s="86">
        <v>45939</v>
      </c>
      <c r="G5" s="86">
        <v>45940</v>
      </c>
      <c r="H5" s="69">
        <v>45941</v>
      </c>
    </row>
    <row r="6" spans="2:8" ht="57.95" customHeight="1">
      <c r="B6" s="69"/>
      <c r="C6" s="88" t="s">
        <v>31</v>
      </c>
      <c r="D6" s="99"/>
      <c r="E6" s="90" t="s">
        <v>33</v>
      </c>
      <c r="F6" s="99"/>
      <c r="G6" s="99" t="s">
        <v>65</v>
      </c>
      <c r="H6" s="69"/>
    </row>
    <row r="7" spans="2:8" ht="19.5" customHeight="1">
      <c r="B7" s="69">
        <f t="array" ref="B7:H7">DaysAndWeeks+DATE(CalendarYear,10,1)-WEEKDAY(DATE(CalendarYear,10,1),(WeekStart="Monday")+1)+15</f>
        <v>45942</v>
      </c>
      <c r="C7" s="87">
        <v>45943</v>
      </c>
      <c r="D7" s="87">
        <v>45944</v>
      </c>
      <c r="E7" s="87">
        <v>45945</v>
      </c>
      <c r="F7" s="87">
        <v>45946</v>
      </c>
      <c r="G7" s="87">
        <v>45947</v>
      </c>
      <c r="H7" s="69">
        <v>45948</v>
      </c>
    </row>
    <row r="8" spans="2:8" ht="57.95" customHeight="1">
      <c r="B8" s="69"/>
      <c r="C8" s="108" t="s">
        <v>14</v>
      </c>
      <c r="D8" s="88" t="s">
        <v>31</v>
      </c>
      <c r="E8" s="90" t="s">
        <v>36</v>
      </c>
      <c r="F8" s="99"/>
      <c r="G8" s="99" t="s">
        <v>42</v>
      </c>
      <c r="H8" s="69"/>
    </row>
    <row r="9" spans="2:8" ht="19.5" customHeight="1">
      <c r="B9" s="69">
        <f t="array" ref="B9:H9">DaysAndWeeks+DATE(CalendarYear,10,1)-WEEKDAY(DATE(CalendarYear,10,1),(WeekStart="Monday")+1)+22</f>
        <v>45949</v>
      </c>
      <c r="C9" s="86">
        <v>45950</v>
      </c>
      <c r="D9" s="86">
        <v>45951</v>
      </c>
      <c r="E9" s="86">
        <v>45952</v>
      </c>
      <c r="F9" s="86">
        <v>45953</v>
      </c>
      <c r="G9" s="86">
        <v>45954</v>
      </c>
      <c r="H9" s="69">
        <v>45955</v>
      </c>
    </row>
    <row r="10" spans="2:8" ht="57.95" customHeight="1">
      <c r="B10" s="69"/>
      <c r="C10" s="88" t="s">
        <v>31</v>
      </c>
      <c r="D10" s="99"/>
      <c r="E10" s="90" t="s">
        <v>66</v>
      </c>
      <c r="F10" s="99" t="s">
        <v>6</v>
      </c>
      <c r="G10" s="99" t="s">
        <v>38</v>
      </c>
      <c r="H10" s="69"/>
    </row>
    <row r="11" spans="2:8" ht="19.5" customHeight="1">
      <c r="B11" s="69">
        <f t="array" ref="B11:H11">DaysAndWeeks+DATE(CalendarYear,10,1)-WEEKDAY(DATE(CalendarYear,10,1),(WeekStart="Monday")+1)+29</f>
        <v>45956</v>
      </c>
      <c r="C11" s="87">
        <v>45957</v>
      </c>
      <c r="D11" s="87">
        <v>45958</v>
      </c>
      <c r="E11" s="87">
        <v>45959</v>
      </c>
      <c r="F11" s="87">
        <v>45960</v>
      </c>
      <c r="G11" s="87">
        <v>45961</v>
      </c>
      <c r="H11" s="60">
        <v>45962</v>
      </c>
    </row>
    <row r="12" spans="2:8" ht="57.95" customHeight="1">
      <c r="B12" s="69"/>
      <c r="C12" s="95" t="s">
        <v>21</v>
      </c>
      <c r="D12" s="99" t="s">
        <v>22</v>
      </c>
      <c r="E12" s="88" t="s">
        <v>31</v>
      </c>
      <c r="F12" s="90" t="s">
        <v>36</v>
      </c>
      <c r="G12" s="99" t="s">
        <v>39</v>
      </c>
      <c r="H12" s="61"/>
    </row>
    <row r="13" spans="2:8" ht="19.5" customHeight="1">
      <c r="B13" s="75">
        <f t="array" ref="B13:C13">DaysAndWeeks+DATE(CalendarYear,10,1)-WEEKDAY(DATE(CalendarYear,10,1),(WeekStart="Monday")+1)+36</f>
        <v>45963</v>
      </c>
      <c r="C13" s="75">
        <v>45964</v>
      </c>
      <c r="D13" s="7" t="s">
        <v>1</v>
      </c>
      <c r="E13" s="117"/>
      <c r="F13" s="117"/>
      <c r="G13" s="117"/>
      <c r="H13" s="113"/>
    </row>
    <row r="14" spans="2:8" ht="57.95" customHeight="1">
      <c r="B14" s="66"/>
      <c r="C14" s="66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3:D13">
    <cfRule type="expression" dxfId="8" priority="1">
      <formula>AND(DAY(B13)&gt;=1,DAY(B13)&lt;=15)</formula>
    </cfRule>
  </conditionalFormatting>
  <conditionalFormatting sqref="B3:G3">
    <cfRule type="expression" dxfId="7" priority="3">
      <formula>DAY(B3)&gt;8</formula>
    </cfRule>
  </conditionalFormatting>
  <conditionalFormatting sqref="C11:H11">
    <cfRule type="expression" dxfId="6" priority="4">
      <formula>AND(DAY(C11)&gt;=1,DAY(C11)&lt;=15)</formula>
    </cfRule>
  </conditionalFormatting>
  <dataValidations count="9">
    <dataValidation allowBlank="1" showInputMessage="1" showErrorMessage="1" prompt="Automatically determined weekday" sqref="C2:H2" xr:uid="{00000000-0002-0000-09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9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9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900-000003000000}"/>
    <dataValidation allowBlank="1" showInputMessage="1" showErrorMessage="1" prompt="October month calendar" sqref="A1" xr:uid="{00000000-0002-0000-0900-000005000000}"/>
    <dataValidation allowBlank="1" showInputMessage="1" showErrorMessage="1" prompt="Enter Notes in the cell at right" sqref="D13:D14" xr:uid="{00000000-0002-0000-0900-000006000000}"/>
    <dataValidation allowBlank="1" showInputMessage="1" showErrorMessage="1" prompt="Enter Notes in this cell" sqref="E13:H14" xr:uid="{00000000-0002-0000-0900-000007000000}"/>
    <dataValidation allowBlank="1" showInputMessage="1" showErrorMessage="1" prompt="This row &amp; rows 6, 8, 10, 12, &amp; 14 are cells for entering daily notes related to the calendar day in the cell above" sqref="B4" xr:uid="{00000000-0002-0000-0900-000008000000}"/>
    <dataValidation allowBlank="1" showInputMessage="1" showErrorMessage="1" prompt="The year in this cell is automatically updated. Select another year in cell K3 of the January worksheet to change the year" sqref="C1" xr:uid="{873421E6-8E6D-4E29-8E27-EC2434AD0373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9" tint="-0.499984740745262"/>
    <pageSetUpPr fitToPage="1"/>
  </sheetPr>
  <dimension ref="B1:H14"/>
  <sheetViews>
    <sheetView showGridLines="0" zoomScaleNormal="100" workbookViewId="0">
      <selection activeCell="E6" sqref="E6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54" t="str">
        <f>"November "&amp;CalendarYear</f>
        <v>November 2025</v>
      </c>
      <c r="C1" s="48"/>
      <c r="D1" s="48"/>
      <c r="E1" s="49"/>
      <c r="F1" s="49"/>
      <c r="G1" s="49"/>
      <c r="H1" s="50"/>
    </row>
    <row r="2" spans="2:8" ht="21.75" customHeight="1">
      <c r="B2" s="5" t="str">
        <f>IF(WeekStart="SUNDAY", "SUNDAY","MONDAY")</f>
        <v>SUNDAY</v>
      </c>
      <c r="C2" s="5" t="str">
        <f t="shared" ref="C2:H2" si="0">UPPER(TEXT(C3,"dddd"))</f>
        <v>MONDAY</v>
      </c>
      <c r="D2" s="5" t="str">
        <f t="shared" si="0"/>
        <v>TUESDAY</v>
      </c>
      <c r="E2" s="5" t="str">
        <f t="shared" si="0"/>
        <v>WEDNESDAY</v>
      </c>
      <c r="F2" s="5" t="str">
        <f t="shared" si="0"/>
        <v>THURSDAY</v>
      </c>
      <c r="G2" s="5" t="str">
        <f t="shared" si="0"/>
        <v>FRIDAY</v>
      </c>
      <c r="H2" s="5" t="str">
        <f t="shared" si="0"/>
        <v>SATURDAY</v>
      </c>
    </row>
    <row r="3" spans="2:8" ht="19.5" customHeight="1">
      <c r="B3" s="60">
        <f t="array" ref="B3:H3">DaysAndWeeks+DATE(CalendarYear,11,1)-WEEKDAY(DATE(CalendarYear,11,1),(WeekStart="Monday")+1)+1</f>
        <v>45956</v>
      </c>
      <c r="C3" s="60">
        <v>45957</v>
      </c>
      <c r="D3" s="60">
        <v>45958</v>
      </c>
      <c r="E3" s="60">
        <v>45959</v>
      </c>
      <c r="F3" s="60">
        <v>45960</v>
      </c>
      <c r="G3" s="63">
        <v>45961</v>
      </c>
      <c r="H3" s="69">
        <v>45962</v>
      </c>
    </row>
    <row r="4" spans="2:8" ht="57.95" customHeight="1">
      <c r="B4" s="61"/>
      <c r="C4" s="61"/>
      <c r="D4" s="61"/>
      <c r="E4" s="61"/>
      <c r="F4" s="61"/>
      <c r="G4" s="64"/>
      <c r="H4" s="80"/>
    </row>
    <row r="5" spans="2:8" ht="19.5" customHeight="1">
      <c r="B5" s="69">
        <f t="array" ref="B5:H5">DaysAndWeeks+DATE(CalendarYear,11,1)-WEEKDAY(DATE(CalendarYear,11,1),(WeekStart="Monday")+1)+8</f>
        <v>45963</v>
      </c>
      <c r="C5" s="86">
        <v>45964</v>
      </c>
      <c r="D5" s="86">
        <v>45965</v>
      </c>
      <c r="E5" s="86">
        <v>45966</v>
      </c>
      <c r="F5" s="86">
        <v>45967</v>
      </c>
      <c r="G5" s="86">
        <v>45968</v>
      </c>
      <c r="H5" s="69">
        <v>45969</v>
      </c>
    </row>
    <row r="6" spans="2:8" ht="57.95" customHeight="1">
      <c r="B6" s="80"/>
      <c r="C6" s="88" t="s">
        <v>31</v>
      </c>
      <c r="D6" s="90" t="s">
        <v>36</v>
      </c>
      <c r="E6" s="90"/>
      <c r="F6" s="90" t="s">
        <v>62</v>
      </c>
      <c r="G6" s="90" t="s">
        <v>67</v>
      </c>
      <c r="H6" s="80"/>
    </row>
    <row r="7" spans="2:8" ht="19.5" customHeight="1">
      <c r="B7" s="69">
        <f t="array" ref="B7:H7">DaysAndWeeks+DATE(CalendarYear,11,1)-WEEKDAY(DATE(CalendarYear,11,1),(WeekStart="Monday")+1)+15</f>
        <v>45970</v>
      </c>
      <c r="C7" s="87">
        <v>45971</v>
      </c>
      <c r="D7" s="84">
        <v>45972</v>
      </c>
      <c r="E7" s="87">
        <v>45973</v>
      </c>
      <c r="F7" s="87">
        <v>45974</v>
      </c>
      <c r="G7" s="87">
        <v>45975</v>
      </c>
      <c r="H7" s="69">
        <v>45976</v>
      </c>
    </row>
    <row r="8" spans="2:8" ht="57.95" customHeight="1">
      <c r="B8" s="80"/>
      <c r="C8" s="90" t="s">
        <v>40</v>
      </c>
      <c r="D8" s="98" t="s">
        <v>17</v>
      </c>
      <c r="E8" s="99" t="s">
        <v>59</v>
      </c>
      <c r="F8" s="99" t="s">
        <v>19</v>
      </c>
      <c r="G8" s="90" t="s">
        <v>36</v>
      </c>
      <c r="H8" s="80"/>
    </row>
    <row r="9" spans="2:8" ht="19.5" customHeight="1">
      <c r="B9" s="69">
        <f t="array" ref="B9:H9">DaysAndWeeks+DATE(CalendarYear,11,1)-WEEKDAY(DATE(CalendarYear,11,1),(WeekStart="Monday")+1)+22</f>
        <v>45977</v>
      </c>
      <c r="C9" s="86">
        <v>45978</v>
      </c>
      <c r="D9" s="86">
        <v>45979</v>
      </c>
      <c r="E9" s="86">
        <v>45980</v>
      </c>
      <c r="F9" s="86">
        <v>45981</v>
      </c>
      <c r="G9" s="86">
        <v>45982</v>
      </c>
      <c r="H9" s="69">
        <v>45983</v>
      </c>
    </row>
    <row r="10" spans="2:8" ht="57.95" customHeight="1">
      <c r="B10" s="80"/>
      <c r="C10" s="99" t="s">
        <v>51</v>
      </c>
      <c r="D10" s="99" t="s">
        <v>6</v>
      </c>
      <c r="E10" s="99" t="s">
        <v>68</v>
      </c>
      <c r="F10" s="95" t="s">
        <v>21</v>
      </c>
      <c r="G10" s="99" t="s">
        <v>22</v>
      </c>
      <c r="H10" s="80"/>
    </row>
    <row r="11" spans="2:8" ht="19.5" customHeight="1">
      <c r="B11" s="69">
        <f t="array" ref="B11:H11">DaysAndWeeks+DATE(CalendarYear,11,1)-WEEKDAY(DATE(CalendarYear,11,1),(WeekStart="Monday")+1)+29</f>
        <v>45984</v>
      </c>
      <c r="C11" s="87">
        <v>45985</v>
      </c>
      <c r="D11" s="87">
        <v>45986</v>
      </c>
      <c r="E11" s="87">
        <v>45987</v>
      </c>
      <c r="F11" s="84">
        <v>45988</v>
      </c>
      <c r="G11" s="84">
        <v>45989</v>
      </c>
      <c r="H11" s="69">
        <v>45990</v>
      </c>
    </row>
    <row r="12" spans="2:8" ht="57.95" customHeight="1">
      <c r="B12" s="80"/>
      <c r="C12" s="109" t="s">
        <v>49</v>
      </c>
      <c r="D12" s="90" t="s">
        <v>36</v>
      </c>
      <c r="E12" s="99" t="s">
        <v>69</v>
      </c>
      <c r="F12" s="98" t="s">
        <v>15</v>
      </c>
      <c r="G12" s="98" t="s">
        <v>16</v>
      </c>
      <c r="H12" s="80"/>
    </row>
    <row r="13" spans="2:8" ht="19.5" customHeight="1">
      <c r="B13" s="69">
        <f t="array" ref="B13:C13">DaysAndWeeks+DATE(CalendarYear,11,1)-WEEKDAY(DATE(CalendarYear,11,1),(WeekStart="Monday")+1)+36</f>
        <v>45991</v>
      </c>
      <c r="C13" s="75">
        <v>45992</v>
      </c>
      <c r="D13" s="94" t="s">
        <v>1</v>
      </c>
      <c r="E13" s="112"/>
      <c r="F13" s="112"/>
      <c r="G13" s="112"/>
      <c r="H13" s="113"/>
    </row>
    <row r="14" spans="2:8" ht="57.95" customHeight="1">
      <c r="B14" s="70"/>
      <c r="C14" s="66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3:D13">
    <cfRule type="expression" dxfId="5" priority="1">
      <formula>AND(DAY(B13)&gt;=1,DAY(B13)&lt;=15)</formula>
    </cfRule>
  </conditionalFormatting>
  <conditionalFormatting sqref="B3:G3">
    <cfRule type="expression" dxfId="4" priority="4">
      <formula>DAY(B3)&gt;8</formula>
    </cfRule>
  </conditionalFormatting>
  <conditionalFormatting sqref="C11:E11">
    <cfRule type="expression" dxfId="3" priority="5">
      <formula>AND(DAY(C11)&gt;=1,DAY(C11)&lt;=15)</formula>
    </cfRule>
  </conditionalFormatting>
  <dataValidations count="9">
    <dataValidation allowBlank="1" showInputMessage="1" showErrorMessage="1" prompt="Automatically determined weekday" sqref="C2:H2" xr:uid="{00000000-0002-0000-0A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A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A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A00-000003000000}"/>
    <dataValidation allowBlank="1" showInputMessage="1" showErrorMessage="1" prompt="November month calendar" sqref="A1" xr:uid="{00000000-0002-0000-0A00-000005000000}"/>
    <dataValidation allowBlank="1" showInputMessage="1" showErrorMessage="1" prompt="Enter Notes in the cell at right" sqref="D13:D14" xr:uid="{00000000-0002-0000-0A00-000006000000}"/>
    <dataValidation allowBlank="1" showInputMessage="1" showErrorMessage="1" prompt="Enter Notes in this cell" sqref="E13:H14" xr:uid="{00000000-0002-0000-0A00-000007000000}"/>
    <dataValidation allowBlank="1" showInputMessage="1" showErrorMessage="1" prompt="This row &amp; rows 6, 8, 10, 12, &amp; 14 are cells for entering daily notes related to the calendar day in the cell above" sqref="B4" xr:uid="{00000000-0002-0000-0A00-000008000000}"/>
    <dataValidation allowBlank="1" showInputMessage="1" showErrorMessage="1" prompt="The year in this cell is automatically updated. Select another year in cell K3 of the January worksheet to change the year" sqref="C1" xr:uid="{3A4E290F-6134-4539-A45D-9C6B0C71CC5F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6" tint="-0.249977111117893"/>
    <pageSetUpPr fitToPage="1"/>
  </sheetPr>
  <dimension ref="B1:H14"/>
  <sheetViews>
    <sheetView showGridLines="0" zoomScaleNormal="100" workbookViewId="0">
      <selection activeCell="F6" sqref="F6"/>
    </sheetView>
  </sheetViews>
  <sheetFormatPr defaultColWidth="8.88671875" defaultRowHeight="14.25"/>
  <cols>
    <col min="1" max="1" width="2.77734375" customWidth="1"/>
    <col min="2" max="2" width="18.44140625" customWidth="1"/>
    <col min="3" max="8" width="17.77734375" customWidth="1"/>
    <col min="9" max="9" width="2.77734375" customWidth="1"/>
  </cols>
  <sheetData>
    <row r="1" spans="2:8" ht="59.25" customHeight="1">
      <c r="B1" s="55" t="str">
        <f>"December "&amp;CalendarYear</f>
        <v>December 2025</v>
      </c>
      <c r="C1" s="56"/>
      <c r="D1" s="56"/>
      <c r="E1" s="57"/>
      <c r="F1" s="57"/>
      <c r="G1" s="57"/>
      <c r="H1" s="58"/>
    </row>
    <row r="2" spans="2:8" ht="21.75" customHeight="1">
      <c r="B2" s="5" t="str">
        <f>IF(WeekStart="SUNDAY", "SUNDAY","MONDAY")</f>
        <v>SUNDAY</v>
      </c>
      <c r="C2" s="83" t="str">
        <f t="shared" ref="C2:H2" si="0">UPPER(TEXT(C3,"dddd"))</f>
        <v>MONDAY</v>
      </c>
      <c r="D2" s="83" t="str">
        <f t="shared" si="0"/>
        <v>TUESDAY</v>
      </c>
      <c r="E2" s="83" t="str">
        <f t="shared" si="0"/>
        <v>WEDNESDAY</v>
      </c>
      <c r="F2" s="83" t="str">
        <f t="shared" si="0"/>
        <v>THURSDAY</v>
      </c>
      <c r="G2" s="83" t="str">
        <f t="shared" si="0"/>
        <v>FRIDAY</v>
      </c>
      <c r="H2" s="5" t="str">
        <f t="shared" si="0"/>
        <v>SATURDAY</v>
      </c>
    </row>
    <row r="3" spans="2:8" ht="19.5" customHeight="1">
      <c r="B3" s="81">
        <f t="array" ref="B3:H3">DaysAndWeeks+DATE(CalendarYear,12,1)-WEEKDAY(DATE(CalendarYear,12,1),(WeekStart="Monday")+1)+1</f>
        <v>45991</v>
      </c>
      <c r="C3" s="87">
        <v>45992</v>
      </c>
      <c r="D3" s="87">
        <v>45993</v>
      </c>
      <c r="E3" s="87">
        <v>45994</v>
      </c>
      <c r="F3" s="87">
        <v>45995</v>
      </c>
      <c r="G3" s="87">
        <v>45996</v>
      </c>
      <c r="H3" s="69">
        <v>45997</v>
      </c>
    </row>
    <row r="4" spans="2:8" ht="57.95" customHeight="1">
      <c r="B4" s="68"/>
      <c r="C4" s="88" t="s">
        <v>31</v>
      </c>
      <c r="D4" s="88" t="s">
        <v>31</v>
      </c>
      <c r="E4" s="90" t="s">
        <v>36</v>
      </c>
      <c r="F4" s="111"/>
      <c r="G4" s="90" t="s">
        <v>36</v>
      </c>
      <c r="H4" s="80"/>
    </row>
    <row r="5" spans="2:8" ht="19.5" customHeight="1">
      <c r="B5" s="69">
        <f t="array" ref="B5:H5">DaysAndWeeks+DATE(CalendarYear,12,1)-WEEKDAY(DATE(CalendarYear,12,1),(WeekStart="Monday")+1)+8</f>
        <v>45998</v>
      </c>
      <c r="C5" s="86">
        <v>45999</v>
      </c>
      <c r="D5" s="86">
        <v>46000</v>
      </c>
      <c r="E5" s="86">
        <v>46001</v>
      </c>
      <c r="F5" s="86">
        <v>46002</v>
      </c>
      <c r="G5" s="110">
        <v>46003</v>
      </c>
      <c r="H5" s="69">
        <v>46004</v>
      </c>
    </row>
    <row r="6" spans="2:8" ht="57.95" customHeight="1">
      <c r="B6" s="80"/>
      <c r="C6" s="93" t="s">
        <v>49</v>
      </c>
      <c r="D6" s="93"/>
      <c r="E6" s="103" t="s">
        <v>70</v>
      </c>
      <c r="F6" s="99"/>
      <c r="G6" s="100" t="s">
        <v>36</v>
      </c>
      <c r="H6" s="80"/>
    </row>
    <row r="7" spans="2:8" ht="19.5" customHeight="1">
      <c r="B7" s="69">
        <f t="array" ref="B7:H7">DaysAndWeeks+DATE(CalendarYear,12,1)-WEEKDAY(DATE(CalendarYear,12,1),(WeekStart="Monday")+1)+15</f>
        <v>46005</v>
      </c>
      <c r="C7" s="87">
        <v>46006</v>
      </c>
      <c r="D7" s="87">
        <v>46007</v>
      </c>
      <c r="E7" s="87">
        <v>46008</v>
      </c>
      <c r="F7" s="87">
        <v>46009</v>
      </c>
      <c r="G7" s="87">
        <v>46010</v>
      </c>
      <c r="H7" s="69">
        <v>46011</v>
      </c>
    </row>
    <row r="8" spans="2:8" ht="57.95" customHeight="1">
      <c r="B8" s="80"/>
      <c r="C8" s="103" t="s">
        <v>46</v>
      </c>
      <c r="D8" s="111"/>
      <c r="E8" s="93" t="s">
        <v>36</v>
      </c>
      <c r="F8" s="103" t="s">
        <v>6</v>
      </c>
      <c r="G8" s="103" t="s">
        <v>43</v>
      </c>
      <c r="H8" s="80"/>
    </row>
    <row r="9" spans="2:8" ht="19.5" customHeight="1">
      <c r="B9" s="69">
        <f t="array" ref="B9:H9">DaysAndWeeks+DATE(CalendarYear,12,1)-WEEKDAY(DATE(CalendarYear,12,1),(WeekStart="Monday")+1)+22</f>
        <v>46012</v>
      </c>
      <c r="C9" s="86">
        <v>46013</v>
      </c>
      <c r="D9" s="86">
        <v>46014</v>
      </c>
      <c r="E9" s="87">
        <v>46015</v>
      </c>
      <c r="F9" s="97">
        <v>46016</v>
      </c>
      <c r="G9" s="86">
        <v>46017</v>
      </c>
      <c r="H9" s="69">
        <v>46018</v>
      </c>
    </row>
    <row r="10" spans="2:8" ht="57.95" customHeight="1">
      <c r="B10" s="80"/>
      <c r="C10" s="99" t="s">
        <v>60</v>
      </c>
      <c r="D10" s="95" t="s">
        <v>21</v>
      </c>
      <c r="E10" s="99" t="s">
        <v>22</v>
      </c>
      <c r="F10" s="98" t="s">
        <v>18</v>
      </c>
      <c r="G10" s="90" t="s">
        <v>72</v>
      </c>
      <c r="H10" s="80"/>
    </row>
    <row r="11" spans="2:8" ht="19.5" customHeight="1">
      <c r="B11" s="69">
        <f t="array" ref="B11:H11">DaysAndWeeks+DATE(CalendarYear,12,1)-WEEKDAY(DATE(CalendarYear,12,1),(WeekStart="Monday")+1)+29</f>
        <v>46019</v>
      </c>
      <c r="C11" s="87">
        <v>46020</v>
      </c>
      <c r="D11" s="87">
        <v>46021</v>
      </c>
      <c r="E11" s="87">
        <v>46022</v>
      </c>
      <c r="F11" s="63">
        <v>46023</v>
      </c>
      <c r="G11" s="63">
        <v>46024</v>
      </c>
      <c r="H11" s="63">
        <v>46025</v>
      </c>
    </row>
    <row r="12" spans="2:8" ht="57.95" customHeight="1">
      <c r="B12" s="80"/>
      <c r="C12" s="88" t="s">
        <v>31</v>
      </c>
      <c r="D12" s="90" t="s">
        <v>36</v>
      </c>
      <c r="E12" s="99" t="s">
        <v>71</v>
      </c>
      <c r="F12" s="64"/>
      <c r="G12" s="64"/>
      <c r="H12" s="64"/>
    </row>
    <row r="13" spans="2:8" ht="19.5" customHeight="1">
      <c r="B13" s="65">
        <f t="array" ref="B13:C13">DaysAndWeeks+DATE(CalendarYear,12,1)-WEEKDAY(DATE(CalendarYear,12,1),(WeekStart="Monday")+1)+36</f>
        <v>46026</v>
      </c>
      <c r="C13" s="65">
        <v>46027</v>
      </c>
      <c r="D13" s="7" t="s">
        <v>1</v>
      </c>
      <c r="E13" s="117"/>
      <c r="F13" s="117"/>
      <c r="G13" s="117"/>
      <c r="H13" s="113"/>
    </row>
    <row r="14" spans="2:8" ht="57.95" customHeight="1">
      <c r="B14" s="68"/>
      <c r="C14" s="68"/>
      <c r="D14" s="8"/>
      <c r="E14" s="114"/>
      <c r="F14" s="114"/>
      <c r="G14" s="114"/>
      <c r="H14" s="115"/>
    </row>
  </sheetData>
  <sheetProtection sheet="1" objects="1" scenarios="1"/>
  <mergeCells count="1">
    <mergeCell ref="E13:H14"/>
  </mergeCells>
  <conditionalFormatting sqref="B13:D13">
    <cfRule type="expression" dxfId="2" priority="1">
      <formula>AND(DAY(B13)&gt;=1,DAY(B13)&lt;=15)</formula>
    </cfRule>
  </conditionalFormatting>
  <conditionalFormatting sqref="C3:G3">
    <cfRule type="expression" dxfId="1" priority="3">
      <formula>DAY(C3)&gt;8</formula>
    </cfRule>
  </conditionalFormatting>
  <conditionalFormatting sqref="C11:H11">
    <cfRule type="expression" dxfId="0" priority="4">
      <formula>AND(DAY(C11)&gt;=1,DAY(C11)&lt;=15)</formula>
    </cfRule>
  </conditionalFormatting>
  <dataValidations count="9">
    <dataValidation allowBlank="1" showInputMessage="1" showErrorMessage="1" prompt="Automatically determined weekday" sqref="C2:H2" xr:uid="{00000000-0002-0000-0B00-000000000000}"/>
    <dataValidation allowBlank="1" showErrorMessage="1" prompt="The year in this cell is automatically updated based on the year entered in January worksheet. Calendar below has dates for previous and next month with lighter font shade" sqref="B1" xr:uid="{00000000-0002-0000-0B00-000001000000}"/>
    <dataValidation allowBlank="1" showInputMessage="1" showErrorMessage="1" prompt="This row &amp; rows 5, 7, 9, 11 &amp; 13 contain calendar days of the week. If this cell doesn’t contain the number 1, then it is a day from the previous month. Enter notes in cell E13" sqref="B3" xr:uid="{00000000-0002-0000-0B00-000002000000}"/>
    <dataValidation allowBlank="1" showInputMessage="1" showErrorMessage="1" prompt="This row contains the weekday names for this calendar. This cell contains the starting day of the week. To change the starting day, enter a new weekday in cell K4 of the January worksheet" sqref="B2" xr:uid="{00000000-0002-0000-0B00-000003000000}"/>
    <dataValidation allowBlank="1" showInputMessage="1" showErrorMessage="1" prompt="December month calendar" sqref="A1" xr:uid="{00000000-0002-0000-0B00-000005000000}"/>
    <dataValidation allowBlank="1" showInputMessage="1" showErrorMessage="1" prompt="Enter Notes in the cell at right" sqref="D13:D14" xr:uid="{00000000-0002-0000-0B00-000006000000}"/>
    <dataValidation allowBlank="1" showInputMessage="1" showErrorMessage="1" prompt="Enter Notes in this cell" sqref="E13:H14" xr:uid="{00000000-0002-0000-0B00-000007000000}"/>
    <dataValidation allowBlank="1" showInputMessage="1" showErrorMessage="1" prompt="This row &amp; rows 6, 8, 10, 12, &amp; 14 are cells for entering daily notes related to the calendar day in the cell above" sqref="B4" xr:uid="{00000000-0002-0000-0B00-000008000000}"/>
    <dataValidation allowBlank="1" showInputMessage="1" showErrorMessage="1" prompt="The year in this cell is automatically updated. Select another year in cell K3 of the January worksheet to change the year" sqref="C1" xr:uid="{0ED9C6F5-D117-4D38-BF48-93FAA0D1B91E}"/>
  </dataValidations>
  <printOptions horizontalCentered="1" verticalCentered="1"/>
  <pageMargins left="0.7" right="0.7" top="0.75" bottom="0.75" header="0.3" footer="0.3"/>
  <pageSetup scale="89" orientation="landscape" r:id="rId1"/>
  <headerFooter differentFirst="1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45F649-A5E1-49E2-B3BF-F9BCCA7272E3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1af3243-3dd4-4a8d-8c0d-dd76da1f02a5"/>
    <ds:schemaRef ds:uri="http://schemas.microsoft.com/sharepoint/v3"/>
    <ds:schemaRef ds:uri="http://purl.org/dc/elements/1.1/"/>
    <ds:schemaRef ds:uri="http://purl.org/dc/dcmitype/"/>
    <ds:schemaRef ds:uri="http://schemas.microsoft.com/office/infopath/2007/PartnerControls"/>
    <ds:schemaRef ds:uri="230e9df3-be65-4c73-a93b-d1236ebd677e"/>
    <ds:schemaRef ds:uri="16c05727-aa75-4e4a-9b5f-8a80a116589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D508893-EE11-475F-8875-A80DA63B0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3AF6B5-3A62-476A-A075-2058F834D3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TM11907363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CalendarYear</vt:lpstr>
      <vt:lpstr>ColumnTitleRegion1..H12.1</vt:lpstr>
      <vt:lpstr>ColumnTitleRegion1..H12.10</vt:lpstr>
      <vt:lpstr>ColumnTitleRegion1..H12.11</vt:lpstr>
      <vt:lpstr>ColumnTitleRegion1..H12.12</vt:lpstr>
      <vt:lpstr>ColumnTitleRegion1..H12.2</vt:lpstr>
      <vt:lpstr>ColumnTitleRegion1..H12.3</vt:lpstr>
      <vt:lpstr>ColumnTitleRegion1..H12.4</vt:lpstr>
      <vt:lpstr>ColumnTitleRegion1..H12.5</vt:lpstr>
      <vt:lpstr>ColumnTitleRegion1..H12.6</vt:lpstr>
      <vt:lpstr>ColumnTitleRegion1..H12.7</vt:lpstr>
      <vt:lpstr>ColumnTitleRegion1..H12.8</vt:lpstr>
      <vt:lpstr>ColumnTitleRegion1..H12.9</vt:lpstr>
      <vt:lpstr>ColumnTitleRegion2..C14.1</vt:lpstr>
      <vt:lpstr>ColumnTitleRegion2..C14.10</vt:lpstr>
      <vt:lpstr>ColumnTitleRegion2..C14.11</vt:lpstr>
      <vt:lpstr>ColumnTitleRegion2..C14.12</vt:lpstr>
      <vt:lpstr>ColumnTitleRegion2..C14.2</vt:lpstr>
      <vt:lpstr>ColumnTitleRegion2..C14.3</vt:lpstr>
      <vt:lpstr>ColumnTitleRegion2..C14.4</vt:lpstr>
      <vt:lpstr>ColumnTitleRegion2..C14.5</vt:lpstr>
      <vt:lpstr>ColumnTitleRegion2..C14.6</vt:lpstr>
      <vt:lpstr>ColumnTitleRegion2..C14.7</vt:lpstr>
      <vt:lpstr>ColumnTitleRegion2..C14.8</vt:lpstr>
      <vt:lpstr>ColumnTitleRegion2..C14.9</vt:lpstr>
      <vt:lpstr>January!Print_Area</vt:lpstr>
      <vt:lpstr>WeekStart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2022-12-28T03:23:33Z</dcterms:created>
  <dcterms:modified xsi:type="dcterms:W3CDTF">2024-12-07T00:25:49Z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